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6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7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8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9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10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11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12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Traffic\Highway Network Management\AppForms\TTRO application 2026-2027\"/>
    </mc:Choice>
  </mc:AlternateContent>
  <xr:revisionPtr revIDLastSave="0" documentId="13_ncr:1_{742EB2C1-8B47-45FF-AF76-AD63246C899E}" xr6:coauthVersionLast="47" xr6:coauthVersionMax="47" xr10:uidLastSave="{00000000-0000-0000-0000-000000000000}"/>
  <workbookProtection workbookAlgorithmName="SHA-512" workbookHashValue="jEDbxbsQWJv0TP+VUEW+vDWS4soyxCPXjpazpDZojj/RSEgfrRBcCpfUvAizkKzLQtM+yXbxg13K9GVIHG8vOw==" workbookSaltValue="KpXxEW/q6gDZOtAdbhKQag==" workbookSpinCount="100000" lockStructure="1"/>
  <bookViews>
    <workbookView xWindow="28680" yWindow="360" windowWidth="25440" windowHeight="15270" xr2:uid="{E324A2CD-16EE-46EB-8E37-F65BCF40AD65}"/>
  </bookViews>
  <sheets>
    <sheet name="Front Sheet" sheetId="1" r:id="rId1"/>
    <sheet name="DatabaseStatic" sheetId="2" state="hidden" r:id="rId2"/>
    <sheet name="DatabaseMoving" sheetId="3" state="hidden" r:id="rId3"/>
    <sheet name="DatabaseInfo" sheetId="4" state="hidden" r:id="rId4"/>
    <sheet name="Schedule" sheetId="5" state="hidden" r:id="rId5"/>
    <sheet name="List of Restrictions" sheetId="6" r:id="rId6"/>
    <sheet name="Road 1" sheetId="7" r:id="rId7"/>
    <sheet name="Road 2" sheetId="8" r:id="rId8"/>
    <sheet name="Road 3" sheetId="9" r:id="rId9"/>
    <sheet name="Road 4" sheetId="10" r:id="rId10"/>
    <sheet name="Road 5" sheetId="11" r:id="rId11"/>
    <sheet name="Road 6" sheetId="12" r:id="rId12"/>
    <sheet name="Road 7" sheetId="13" r:id="rId13"/>
    <sheet name="Road 8" sheetId="14" r:id="rId14"/>
    <sheet name="Road 9" sheetId="15" r:id="rId15"/>
    <sheet name="Road 10" sheetId="16" r:id="rId16"/>
    <sheet name="TTRO Summary" sheetId="17" r:id="rId17"/>
    <sheet name="Cost Summary" sheetId="18" r:id="rId18"/>
    <sheet name="Restriction Costs" sheetId="19" state="hidden" r:id="rId19"/>
  </sheets>
  <definedNames>
    <definedName name="DBMoving" localSheetId="3">DatabaseInfo!$A$2:$W$2</definedName>
    <definedName name="DBMoving">DatabaseMoving!$A$2:$DR$2</definedName>
    <definedName name="_xlnm.Print_Area" localSheetId="0">'Front Sheet'!$A$1:$AJ$62</definedName>
    <definedName name="_xlnm.Print_Area" localSheetId="5">'List of Restrictions'!$A$1:$AJ$52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6" l="1"/>
  <c r="B42" i="6"/>
  <c r="AB105" i="19"/>
  <c r="AB69" i="16" s="1"/>
  <c r="Y105" i="19"/>
  <c r="I105" i="19"/>
  <c r="AU105" i="19" s="1"/>
  <c r="AB104" i="19"/>
  <c r="AB68" i="16" s="1"/>
  <c r="Y104" i="19"/>
  <c r="Y68" i="16" s="1"/>
  <c r="AD68" i="16" s="1"/>
  <c r="I104" i="19"/>
  <c r="AU104" i="19" s="1"/>
  <c r="AU103" i="19"/>
  <c r="AT103" i="19"/>
  <c r="AB103" i="19"/>
  <c r="Y103" i="19"/>
  <c r="AD103" i="19" s="1"/>
  <c r="I103" i="19"/>
  <c r="AU102" i="19"/>
  <c r="AT102" i="19"/>
  <c r="AB102" i="19"/>
  <c r="Y102" i="19"/>
  <c r="AD102" i="19" s="1"/>
  <c r="I102" i="19"/>
  <c r="I66" i="16" s="1"/>
  <c r="BG101" i="19"/>
  <c r="W73" i="18" s="1"/>
  <c r="AU101" i="19"/>
  <c r="AT65" i="16" s="1"/>
  <c r="I101" i="19"/>
  <c r="I65" i="16" s="1"/>
  <c r="I100" i="19"/>
  <c r="AU100" i="19" s="1"/>
  <c r="AT100" i="19" s="1"/>
  <c r="AU99" i="19"/>
  <c r="AT63" i="16" s="1"/>
  <c r="AT99" i="19"/>
  <c r="I99" i="19"/>
  <c r="AU98" i="19"/>
  <c r="AV103" i="19" s="1"/>
  <c r="I98" i="19"/>
  <c r="I62" i="16" s="1"/>
  <c r="BF97" i="19"/>
  <c r="AU95" i="19"/>
  <c r="AB95" i="19"/>
  <c r="Y95" i="19"/>
  <c r="AD95" i="19" s="1"/>
  <c r="I95" i="19"/>
  <c r="AU94" i="19"/>
  <c r="AB94" i="19"/>
  <c r="AD94" i="19" s="1"/>
  <c r="Y94" i="19"/>
  <c r="I94" i="19"/>
  <c r="AB93" i="19"/>
  <c r="Y93" i="19"/>
  <c r="AD93" i="19" s="1"/>
  <c r="I93" i="19"/>
  <c r="AU93" i="19" s="1"/>
  <c r="AB92" i="19"/>
  <c r="Y92" i="19"/>
  <c r="Y66" i="15" s="1"/>
  <c r="I92" i="19"/>
  <c r="I91" i="19"/>
  <c r="I90" i="19"/>
  <c r="I64" i="15" s="1"/>
  <c r="I89" i="19"/>
  <c r="AU89" i="19" s="1"/>
  <c r="I88" i="19"/>
  <c r="AU88" i="19" s="1"/>
  <c r="BF87" i="19"/>
  <c r="AU85" i="19"/>
  <c r="AT69" i="14" s="1"/>
  <c r="AT85" i="19"/>
  <c r="AB85" i="19"/>
  <c r="AB69" i="14" s="1"/>
  <c r="Y85" i="19"/>
  <c r="AD85" i="19" s="1"/>
  <c r="I85" i="19"/>
  <c r="AU84" i="19"/>
  <c r="AT84" i="19" s="1"/>
  <c r="AB84" i="19"/>
  <c r="Y84" i="19"/>
  <c r="AD84" i="19" s="1"/>
  <c r="I84" i="19"/>
  <c r="AB83" i="19"/>
  <c r="AB67" i="14" s="1"/>
  <c r="Y83" i="19"/>
  <c r="AD83" i="19" s="1"/>
  <c r="I83" i="19"/>
  <c r="AU83" i="19" s="1"/>
  <c r="AT83" i="19" s="1"/>
  <c r="AU82" i="19"/>
  <c r="AT66" i="14" s="1"/>
  <c r="AD82" i="19"/>
  <c r="AB82" i="19"/>
  <c r="Y82" i="19"/>
  <c r="I82" i="19"/>
  <c r="I66" i="14" s="1"/>
  <c r="AU81" i="19"/>
  <c r="AT65" i="14" s="1"/>
  <c r="AT81" i="19"/>
  <c r="I81" i="19"/>
  <c r="I80" i="19"/>
  <c r="AU79" i="19"/>
  <c r="AT79" i="19"/>
  <c r="I79" i="19"/>
  <c r="AU78" i="19"/>
  <c r="AT78" i="19"/>
  <c r="I78" i="19"/>
  <c r="BF77" i="19"/>
  <c r="AD75" i="19"/>
  <c r="AB75" i="19"/>
  <c r="Y75" i="19"/>
  <c r="Y69" i="13" s="1"/>
  <c r="I75" i="19"/>
  <c r="AU74" i="19"/>
  <c r="AT68" i="13" s="1"/>
  <c r="AT74" i="19"/>
  <c r="AB74" i="19"/>
  <c r="Y74" i="19"/>
  <c r="AD74" i="19" s="1"/>
  <c r="I74" i="19"/>
  <c r="AU73" i="19"/>
  <c r="AT73" i="19"/>
  <c r="AB73" i="19"/>
  <c r="Y73" i="19"/>
  <c r="AD73" i="19" s="1"/>
  <c r="I73" i="19"/>
  <c r="AB72" i="19"/>
  <c r="AB66" i="13" s="1"/>
  <c r="Y72" i="19"/>
  <c r="Y66" i="13" s="1"/>
  <c r="AD66" i="13" s="1"/>
  <c r="I72" i="19"/>
  <c r="I66" i="13" s="1"/>
  <c r="BG71" i="19"/>
  <c r="I71" i="19"/>
  <c r="AU71" i="19" s="1"/>
  <c r="AU70" i="19"/>
  <c r="AT70" i="19" s="1"/>
  <c r="I70" i="19"/>
  <c r="I69" i="19"/>
  <c r="I63" i="13" s="1"/>
  <c r="I68" i="19"/>
  <c r="AU68" i="19" s="1"/>
  <c r="BF67" i="19"/>
  <c r="AU65" i="19"/>
  <c r="AT65" i="19" s="1"/>
  <c r="AB65" i="19"/>
  <c r="AB69" i="12" s="1"/>
  <c r="Y65" i="19"/>
  <c r="I65" i="19"/>
  <c r="I69" i="12" s="1"/>
  <c r="AU64" i="19"/>
  <c r="AT68" i="12" s="1"/>
  <c r="AT64" i="19"/>
  <c r="AB64" i="19"/>
  <c r="Y64" i="19"/>
  <c r="AD64" i="19" s="1"/>
  <c r="I64" i="19"/>
  <c r="AB63" i="19"/>
  <c r="Y63" i="19"/>
  <c r="AD63" i="19" s="1"/>
  <c r="I63" i="19"/>
  <c r="AB62" i="19"/>
  <c r="AB66" i="12" s="1"/>
  <c r="Y62" i="19"/>
  <c r="I62" i="19"/>
  <c r="BG61" i="19"/>
  <c r="AU61" i="19"/>
  <c r="AT65" i="12" s="1"/>
  <c r="AT61" i="19"/>
  <c r="I61" i="19"/>
  <c r="I60" i="19"/>
  <c r="AU60" i="19" s="1"/>
  <c r="I59" i="19"/>
  <c r="AU59" i="19" s="1"/>
  <c r="AT59" i="19" s="1"/>
  <c r="I58" i="19"/>
  <c r="AU58" i="19" s="1"/>
  <c r="BF57" i="19"/>
  <c r="AU55" i="19"/>
  <c r="AT55" i="19" s="1"/>
  <c r="AB55" i="19"/>
  <c r="AB69" i="11" s="1"/>
  <c r="Y55" i="19"/>
  <c r="AD55" i="19" s="1"/>
  <c r="I55" i="19"/>
  <c r="AB54" i="19"/>
  <c r="Y54" i="19"/>
  <c r="AD54" i="19" s="1"/>
  <c r="I54" i="19"/>
  <c r="AU54" i="19" s="1"/>
  <c r="AT54" i="19" s="1"/>
  <c r="AU53" i="19"/>
  <c r="AT67" i="11" s="1"/>
  <c r="AT53" i="19"/>
  <c r="AD53" i="19"/>
  <c r="BG50" i="19" s="1"/>
  <c r="W52" i="18" s="1"/>
  <c r="AB53" i="19"/>
  <c r="Y53" i="19"/>
  <c r="I53" i="19"/>
  <c r="I67" i="11" s="1"/>
  <c r="AU52" i="19"/>
  <c r="AT66" i="11" s="1"/>
  <c r="AT52" i="19"/>
  <c r="AD52" i="19"/>
  <c r="AB52" i="19"/>
  <c r="Y52" i="19"/>
  <c r="I52" i="19"/>
  <c r="I51" i="19"/>
  <c r="I65" i="11" s="1"/>
  <c r="AU50" i="19"/>
  <c r="I50" i="19"/>
  <c r="AU49" i="19"/>
  <c r="AT49" i="19"/>
  <c r="I49" i="19"/>
  <c r="AU48" i="19"/>
  <c r="AT62" i="11" s="1"/>
  <c r="AT48" i="19"/>
  <c r="I48" i="19"/>
  <c r="BF47" i="19"/>
  <c r="AU45" i="19"/>
  <c r="AT69" i="10" s="1"/>
  <c r="AT45" i="19"/>
  <c r="AB45" i="19"/>
  <c r="Y45" i="19"/>
  <c r="AD45" i="19" s="1"/>
  <c r="I45" i="19"/>
  <c r="AU44" i="19"/>
  <c r="AT44" i="19"/>
  <c r="AB44" i="19"/>
  <c r="Y44" i="19"/>
  <c r="AD44" i="19" s="1"/>
  <c r="I44" i="19"/>
  <c r="AB43" i="19"/>
  <c r="AB67" i="10" s="1"/>
  <c r="Y43" i="19"/>
  <c r="Y67" i="10" s="1"/>
  <c r="I43" i="19"/>
  <c r="I67" i="10" s="1"/>
  <c r="AD42" i="19"/>
  <c r="AB42" i="19"/>
  <c r="Y42" i="19"/>
  <c r="I42" i="19"/>
  <c r="AU42" i="19" s="1"/>
  <c r="I41" i="19"/>
  <c r="AU41" i="19" s="1"/>
  <c r="I40" i="19"/>
  <c r="AU40" i="19" s="1"/>
  <c r="I39" i="19"/>
  <c r="AU39" i="19" s="1"/>
  <c r="AT39" i="19" s="1"/>
  <c r="I38" i="19"/>
  <c r="AU38" i="19" s="1"/>
  <c r="BF37" i="19"/>
  <c r="AU35" i="19"/>
  <c r="AT69" i="9" s="1"/>
  <c r="AT35" i="19"/>
  <c r="AB35" i="19"/>
  <c r="AB69" i="9" s="1"/>
  <c r="Y35" i="19"/>
  <c r="Y69" i="9" s="1"/>
  <c r="I35" i="19"/>
  <c r="AB34" i="19"/>
  <c r="Y34" i="19"/>
  <c r="AD34" i="19" s="1"/>
  <c r="I34" i="19"/>
  <c r="AU34" i="19" s="1"/>
  <c r="AT34" i="19" s="1"/>
  <c r="AB33" i="19"/>
  <c r="AB67" i="9" s="1"/>
  <c r="Y33" i="19"/>
  <c r="I33" i="19"/>
  <c r="AU32" i="19"/>
  <c r="AT66" i="9" s="1"/>
  <c r="AT32" i="19"/>
  <c r="AB32" i="19"/>
  <c r="AB66" i="9" s="1"/>
  <c r="Y32" i="19"/>
  <c r="I32" i="19"/>
  <c r="BG31" i="19"/>
  <c r="AU31" i="19"/>
  <c r="AT65" i="9" s="1"/>
  <c r="AT31" i="19"/>
  <c r="I31" i="19"/>
  <c r="I30" i="19"/>
  <c r="AU30" i="19" s="1"/>
  <c r="I29" i="19"/>
  <c r="I63" i="9" s="1"/>
  <c r="I28" i="19"/>
  <c r="BF27" i="19"/>
  <c r="AB25" i="19"/>
  <c r="AB69" i="8" s="1"/>
  <c r="Y25" i="19"/>
  <c r="AD25" i="19" s="1"/>
  <c r="I25" i="19"/>
  <c r="AU25" i="19" s="1"/>
  <c r="AU24" i="19"/>
  <c r="AT24" i="19"/>
  <c r="AD24" i="19"/>
  <c r="AB24" i="19"/>
  <c r="Y24" i="19"/>
  <c r="I24" i="19"/>
  <c r="AU23" i="19"/>
  <c r="AT23" i="19"/>
  <c r="AD23" i="19"/>
  <c r="AB23" i="19"/>
  <c r="Y23" i="19"/>
  <c r="I23" i="19"/>
  <c r="AB22" i="19"/>
  <c r="AB66" i="8" s="1"/>
  <c r="Y22" i="19"/>
  <c r="Y66" i="8" s="1"/>
  <c r="AD66" i="8" s="1"/>
  <c r="I22" i="19"/>
  <c r="I66" i="8" s="1"/>
  <c r="BG21" i="19"/>
  <c r="W41" i="18" s="1"/>
  <c r="I21" i="19"/>
  <c r="AU21" i="19" s="1"/>
  <c r="AU20" i="19"/>
  <c r="I20" i="19"/>
  <c r="I19" i="19"/>
  <c r="AU19" i="19" s="1"/>
  <c r="I18" i="19"/>
  <c r="AU18" i="19" s="1"/>
  <c r="BF17" i="19"/>
  <c r="AU15" i="19"/>
  <c r="AT69" i="7" s="1"/>
  <c r="AT15" i="19"/>
  <c r="AB15" i="19"/>
  <c r="Y15" i="19"/>
  <c r="AD15" i="19" s="1"/>
  <c r="I15" i="19"/>
  <c r="AB14" i="19"/>
  <c r="AB68" i="7" s="1"/>
  <c r="Y14" i="19"/>
  <c r="Y68" i="7" s="1"/>
  <c r="AD68" i="7" s="1"/>
  <c r="I14" i="19"/>
  <c r="I68" i="7" s="1"/>
  <c r="AD13" i="19"/>
  <c r="AB13" i="19"/>
  <c r="Y13" i="19"/>
  <c r="I13" i="19"/>
  <c r="AU13" i="19" s="1"/>
  <c r="AB12" i="19"/>
  <c r="Y12" i="19"/>
  <c r="I12" i="19"/>
  <c r="BG11" i="19"/>
  <c r="W37" i="18" s="1"/>
  <c r="I11" i="19"/>
  <c r="AU11" i="19" s="1"/>
  <c r="I10" i="19"/>
  <c r="AU10" i="19" s="1"/>
  <c r="I9" i="19"/>
  <c r="AU9" i="19" s="1"/>
  <c r="AT9" i="19" s="1"/>
  <c r="I8" i="19"/>
  <c r="I62" i="7" s="1"/>
  <c r="BF7" i="19"/>
  <c r="E71" i="18"/>
  <c r="E67" i="18"/>
  <c r="E63" i="18"/>
  <c r="W61" i="18"/>
  <c r="E59" i="18"/>
  <c r="W57" i="18"/>
  <c r="E55" i="18"/>
  <c r="E51" i="18"/>
  <c r="E47" i="18"/>
  <c r="W45" i="18"/>
  <c r="E43" i="18"/>
  <c r="E39" i="18"/>
  <c r="E35" i="18"/>
  <c r="AT28" i="18"/>
  <c r="B30" i="18" s="1"/>
  <c r="Z28" i="18"/>
  <c r="M28" i="18"/>
  <c r="Z26" i="18"/>
  <c r="M26" i="18"/>
  <c r="Z24" i="18"/>
  <c r="M24" i="18"/>
  <c r="Z22" i="18"/>
  <c r="M22" i="18"/>
  <c r="Z20" i="18"/>
  <c r="M20" i="18"/>
  <c r="I15" i="18"/>
  <c r="I14" i="18"/>
  <c r="I13" i="18"/>
  <c r="I12" i="18"/>
  <c r="I11" i="18"/>
  <c r="I10" i="18"/>
  <c r="I9" i="18"/>
  <c r="I8" i="18"/>
  <c r="E86" i="17"/>
  <c r="E85" i="17"/>
  <c r="E84" i="17"/>
  <c r="E80" i="17"/>
  <c r="E79" i="17"/>
  <c r="W78" i="17"/>
  <c r="E78" i="17"/>
  <c r="E77" i="17"/>
  <c r="W74" i="17"/>
  <c r="E74" i="17"/>
  <c r="W73" i="17"/>
  <c r="E73" i="17"/>
  <c r="W72" i="17"/>
  <c r="E72" i="17"/>
  <c r="E70" i="17"/>
  <c r="E66" i="17"/>
  <c r="W65" i="17"/>
  <c r="E65" i="17"/>
  <c r="W64" i="17"/>
  <c r="E63" i="17"/>
  <c r="E60" i="17"/>
  <c r="W59" i="17"/>
  <c r="E59" i="17"/>
  <c r="W58" i="17"/>
  <c r="E58" i="17"/>
  <c r="W57" i="17"/>
  <c r="E57" i="17"/>
  <c r="E56" i="17"/>
  <c r="W53" i="17"/>
  <c r="E53" i="17"/>
  <c r="W52" i="17"/>
  <c r="E52" i="17"/>
  <c r="E49" i="17"/>
  <c r="W46" i="17"/>
  <c r="E46" i="17"/>
  <c r="W45" i="17"/>
  <c r="E42" i="17"/>
  <c r="W39" i="17"/>
  <c r="E39" i="17"/>
  <c r="W38" i="17"/>
  <c r="E38" i="17"/>
  <c r="W37" i="17"/>
  <c r="E37" i="17"/>
  <c r="W36" i="17"/>
  <c r="E36" i="17"/>
  <c r="E35" i="17"/>
  <c r="W32" i="17"/>
  <c r="E30" i="17"/>
  <c r="E29" i="17"/>
  <c r="E28" i="17"/>
  <c r="W25" i="17"/>
  <c r="W24" i="17"/>
  <c r="W23" i="17"/>
  <c r="E23" i="17"/>
  <c r="E21" i="17"/>
  <c r="I15" i="17"/>
  <c r="I14" i="17"/>
  <c r="I13" i="17"/>
  <c r="I12" i="17"/>
  <c r="I11" i="17"/>
  <c r="I10" i="17"/>
  <c r="I9" i="17"/>
  <c r="I8" i="17"/>
  <c r="AA72" i="16"/>
  <c r="AC72" i="16" s="1"/>
  <c r="AC76" i="16" s="1"/>
  <c r="I69" i="16"/>
  <c r="I68" i="16"/>
  <c r="AT67" i="16"/>
  <c r="AB67" i="16"/>
  <c r="Y67" i="16"/>
  <c r="I67" i="16"/>
  <c r="AT66" i="16"/>
  <c r="AB66" i="16"/>
  <c r="AD66" i="16" s="1"/>
  <c r="Y66" i="16"/>
  <c r="AT64" i="16"/>
  <c r="I63" i="16"/>
  <c r="H56" i="16"/>
  <c r="H50" i="16"/>
  <c r="H44" i="16"/>
  <c r="H38" i="16"/>
  <c r="W85" i="17" s="1"/>
  <c r="H30" i="16"/>
  <c r="H25" i="16"/>
  <c r="E87" i="17" s="1"/>
  <c r="H20" i="16"/>
  <c r="H15" i="16"/>
  <c r="AA72" i="15"/>
  <c r="AC72" i="15" s="1"/>
  <c r="AC76" i="15" s="1"/>
  <c r="AB69" i="15"/>
  <c r="Y69" i="15"/>
  <c r="AD69" i="15" s="1"/>
  <c r="I69" i="15"/>
  <c r="Y68" i="15"/>
  <c r="I68" i="15"/>
  <c r="AB67" i="15"/>
  <c r="Y67" i="15"/>
  <c r="AD67" i="15" s="1"/>
  <c r="I67" i="15"/>
  <c r="AB66" i="15"/>
  <c r="I63" i="15"/>
  <c r="AT62" i="15"/>
  <c r="I62" i="15"/>
  <c r="H56" i="15"/>
  <c r="W81" i="17" s="1"/>
  <c r="H50" i="15"/>
  <c r="W80" i="17" s="1"/>
  <c r="H44" i="15"/>
  <c r="H38" i="15"/>
  <c r="DU2" i="2" s="1"/>
  <c r="H30" i="15"/>
  <c r="E81" i="17" s="1"/>
  <c r="H25" i="15"/>
  <c r="H20" i="15"/>
  <c r="H15" i="15"/>
  <c r="AA72" i="14"/>
  <c r="AC72" i="14" s="1"/>
  <c r="AC76" i="14" s="1"/>
  <c r="I69" i="14"/>
  <c r="AB68" i="14"/>
  <c r="Y68" i="14"/>
  <c r="AD68" i="14" s="1"/>
  <c r="I68" i="14"/>
  <c r="AB66" i="14"/>
  <c r="AD66" i="14" s="1"/>
  <c r="Y66" i="14"/>
  <c r="I65" i="14"/>
  <c r="AT63" i="14"/>
  <c r="I63" i="14"/>
  <c r="AT62" i="14"/>
  <c r="I62" i="14"/>
  <c r="H56" i="14"/>
  <c r="DO2" i="2" s="1"/>
  <c r="H50" i="14"/>
  <c r="H44" i="14"/>
  <c r="H38" i="14"/>
  <c r="W71" i="17" s="1"/>
  <c r="H30" i="14"/>
  <c r="H25" i="14"/>
  <c r="H20" i="14"/>
  <c r="CM2" i="3" s="1"/>
  <c r="H15" i="14"/>
  <c r="E71" i="17" s="1"/>
  <c r="AA72" i="13"/>
  <c r="AC72" i="13" s="1"/>
  <c r="AC76" i="13" s="1"/>
  <c r="AB69" i="13"/>
  <c r="AB68" i="13"/>
  <c r="Y68" i="13"/>
  <c r="AD68" i="13" s="1"/>
  <c r="I68" i="13"/>
  <c r="AT67" i="13"/>
  <c r="AB67" i="13"/>
  <c r="Y67" i="13"/>
  <c r="AD67" i="13" s="1"/>
  <c r="I67" i="13"/>
  <c r="I65" i="13"/>
  <c r="AT64" i="13"/>
  <c r="I64" i="13"/>
  <c r="AT62" i="13"/>
  <c r="I62" i="13"/>
  <c r="H56" i="13"/>
  <c r="H50" i="13"/>
  <c r="H44" i="13"/>
  <c r="CT2" i="2" s="1"/>
  <c r="H38" i="13"/>
  <c r="H30" i="13"/>
  <c r="E67" i="17" s="1"/>
  <c r="H25" i="13"/>
  <c r="H20" i="13"/>
  <c r="H15" i="13"/>
  <c r="E64" i="17" s="1"/>
  <c r="AA72" i="12"/>
  <c r="AC72" i="12" s="1"/>
  <c r="AC76" i="12" s="1"/>
  <c r="AT69" i="12"/>
  <c r="Y69" i="12"/>
  <c r="AB68" i="12"/>
  <c r="Y68" i="12"/>
  <c r="I68" i="12"/>
  <c r="AB67" i="12"/>
  <c r="Y67" i="12"/>
  <c r="AD67" i="12" s="1"/>
  <c r="I65" i="12"/>
  <c r="I64" i="12"/>
  <c r="I63" i="12"/>
  <c r="I62" i="12"/>
  <c r="H56" i="12"/>
  <c r="W60" i="17" s="1"/>
  <c r="H50" i="12"/>
  <c r="H44" i="12"/>
  <c r="H38" i="12"/>
  <c r="H30" i="12"/>
  <c r="H25" i="12"/>
  <c r="H20" i="12"/>
  <c r="BO2" i="3" s="1"/>
  <c r="H15" i="12"/>
  <c r="BM2" i="3" s="1"/>
  <c r="AA72" i="11"/>
  <c r="AC72" i="11" s="1"/>
  <c r="AC76" i="11" s="1"/>
  <c r="I69" i="11"/>
  <c r="AB68" i="11"/>
  <c r="Y68" i="11"/>
  <c r="AD68" i="11" s="1"/>
  <c r="AB67" i="11"/>
  <c r="Y67" i="11"/>
  <c r="AD67" i="11" s="1"/>
  <c r="AB66" i="11"/>
  <c r="Y66" i="11"/>
  <c r="AD66" i="11" s="1"/>
  <c r="I66" i="11"/>
  <c r="I64" i="11"/>
  <c r="AT63" i="11"/>
  <c r="I63" i="11"/>
  <c r="I62" i="11"/>
  <c r="H56" i="11"/>
  <c r="BV2" i="2" s="1"/>
  <c r="H50" i="11"/>
  <c r="H44" i="11"/>
  <c r="W51" i="17" s="1"/>
  <c r="H38" i="11"/>
  <c r="W50" i="17" s="1"/>
  <c r="H30" i="11"/>
  <c r="H25" i="11"/>
  <c r="H20" i="11"/>
  <c r="E51" i="17" s="1"/>
  <c r="H15" i="11"/>
  <c r="E50" i="17" s="1"/>
  <c r="AA72" i="10"/>
  <c r="AC72" i="10" s="1"/>
  <c r="AC76" i="10" s="1"/>
  <c r="AB69" i="10"/>
  <c r="Y69" i="10"/>
  <c r="I69" i="10"/>
  <c r="AT68" i="10"/>
  <c r="AB68" i="10"/>
  <c r="Y68" i="10"/>
  <c r="AD68" i="10" s="1"/>
  <c r="I68" i="10"/>
  <c r="AB66" i="10"/>
  <c r="Y66" i="10"/>
  <c r="AD66" i="10" s="1"/>
  <c r="I66" i="10"/>
  <c r="I63" i="10"/>
  <c r="AT62" i="10"/>
  <c r="I62" i="10"/>
  <c r="H56" i="10"/>
  <c r="H50" i="10"/>
  <c r="H44" i="10"/>
  <c r="W44" i="17" s="1"/>
  <c r="H38" i="10"/>
  <c r="W43" i="17" s="1"/>
  <c r="H30" i="10"/>
  <c r="H25" i="10"/>
  <c r="E45" i="17" s="1"/>
  <c r="H20" i="10"/>
  <c r="AQ2" i="3" s="1"/>
  <c r="H15" i="10"/>
  <c r="AA72" i="9"/>
  <c r="AC72" i="9" s="1"/>
  <c r="AC76" i="9" s="1"/>
  <c r="I69" i="9"/>
  <c r="AT68" i="9"/>
  <c r="AB68" i="9"/>
  <c r="Y68" i="9"/>
  <c r="AD68" i="9" s="1"/>
  <c r="I68" i="9"/>
  <c r="Y66" i="9"/>
  <c r="I66" i="9"/>
  <c r="I65" i="9"/>
  <c r="AT64" i="9"/>
  <c r="I64" i="9"/>
  <c r="H56" i="9"/>
  <c r="H50" i="9"/>
  <c r="H44" i="9"/>
  <c r="H38" i="9"/>
  <c r="H30" i="9"/>
  <c r="H25" i="9"/>
  <c r="H20" i="9"/>
  <c r="AE2" i="3" s="1"/>
  <c r="H15" i="9"/>
  <c r="AA72" i="8"/>
  <c r="AC72" i="8" s="1"/>
  <c r="AC76" i="8" s="1"/>
  <c r="I69" i="8"/>
  <c r="AT68" i="8"/>
  <c r="AB68" i="8"/>
  <c r="Y68" i="8"/>
  <c r="AD68" i="8" s="1"/>
  <c r="I68" i="8"/>
  <c r="AT67" i="8"/>
  <c r="AB67" i="8"/>
  <c r="Y67" i="8"/>
  <c r="I67" i="8"/>
  <c r="I65" i="8"/>
  <c r="I64" i="8"/>
  <c r="H56" i="8"/>
  <c r="H50" i="8"/>
  <c r="W31" i="17" s="1"/>
  <c r="H44" i="8"/>
  <c r="W30" i="17" s="1"/>
  <c r="H38" i="8"/>
  <c r="W29" i="17" s="1"/>
  <c r="H30" i="8"/>
  <c r="E32" i="17" s="1"/>
  <c r="H25" i="8"/>
  <c r="H20" i="8"/>
  <c r="H15" i="8"/>
  <c r="AA72" i="7"/>
  <c r="AC72" i="7" s="1"/>
  <c r="AC76" i="7" s="1"/>
  <c r="AB69" i="7"/>
  <c r="Y69" i="7"/>
  <c r="I69" i="7"/>
  <c r="AB67" i="7"/>
  <c r="Y67" i="7"/>
  <c r="AD67" i="7" s="1"/>
  <c r="AB66" i="7"/>
  <c r="AT64" i="7"/>
  <c r="I64" i="7"/>
  <c r="AT63" i="7"/>
  <c r="I63" i="7"/>
  <c r="H56" i="7"/>
  <c r="H50" i="7"/>
  <c r="H44" i="7"/>
  <c r="H2" i="2" s="1"/>
  <c r="H38" i="7"/>
  <c r="E2" i="2" s="1"/>
  <c r="H30" i="7"/>
  <c r="E25" i="17" s="1"/>
  <c r="H25" i="7"/>
  <c r="E24" i="17" s="1"/>
  <c r="H20" i="7"/>
  <c r="H15" i="7"/>
  <c r="E2" i="3" s="1"/>
  <c r="B49" i="6"/>
  <c r="E47" i="6"/>
  <c r="B47" i="6"/>
  <c r="E46" i="6"/>
  <c r="B46" i="6"/>
  <c r="E45" i="6"/>
  <c r="B45" i="6"/>
  <c r="E44" i="6"/>
  <c r="B44" i="6"/>
  <c r="E43" i="6"/>
  <c r="B43" i="6"/>
  <c r="E42" i="6"/>
  <c r="C34" i="6"/>
  <c r="C33" i="6"/>
  <c r="C32" i="6"/>
  <c r="C31" i="6"/>
  <c r="C30" i="6"/>
  <c r="C22" i="6"/>
  <c r="C20" i="6"/>
  <c r="C19" i="6"/>
  <c r="C18" i="6"/>
  <c r="C17" i="6"/>
  <c r="C16" i="6"/>
  <c r="C15" i="6"/>
  <c r="C14" i="6"/>
  <c r="C13" i="6"/>
  <c r="C12" i="6"/>
  <c r="C11" i="6"/>
  <c r="C10" i="6"/>
  <c r="C9" i="6"/>
  <c r="Q2" i="5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N2" i="4"/>
  <c r="M2" i="4"/>
  <c r="L2" i="4"/>
  <c r="K2" i="4"/>
  <c r="J2" i="4"/>
  <c r="I2" i="4"/>
  <c r="H2" i="4"/>
  <c r="G2" i="4"/>
  <c r="F2" i="4"/>
  <c r="E2" i="4"/>
  <c r="D2" i="4"/>
  <c r="C2" i="4"/>
  <c r="B2" i="4"/>
  <c r="DR2" i="3"/>
  <c r="DQ2" i="3"/>
  <c r="DP2" i="3"/>
  <c r="DN2" i="3"/>
  <c r="DM2" i="3"/>
  <c r="DL2" i="3"/>
  <c r="DK2" i="3"/>
  <c r="DJ2" i="3"/>
  <c r="DI2" i="3"/>
  <c r="DH2" i="3"/>
  <c r="DG2" i="3"/>
  <c r="DF2" i="3"/>
  <c r="DE2" i="3"/>
  <c r="DD2" i="3"/>
  <c r="DC2" i="3"/>
  <c r="DB2" i="3"/>
  <c r="DA2" i="3"/>
  <c r="CZ2" i="3"/>
  <c r="CY2" i="3"/>
  <c r="CX2" i="3"/>
  <c r="CW2" i="3"/>
  <c r="CV2" i="3"/>
  <c r="CU2" i="3"/>
  <c r="CT2" i="3"/>
  <c r="CS2" i="3"/>
  <c r="CR2" i="3"/>
  <c r="CQ2" i="3"/>
  <c r="CP2" i="3"/>
  <c r="CO2" i="3"/>
  <c r="CN2" i="3"/>
  <c r="CL2" i="3"/>
  <c r="CK2" i="3"/>
  <c r="CJ2" i="3"/>
  <c r="CI2" i="3"/>
  <c r="CH2" i="3"/>
  <c r="CG2" i="3"/>
  <c r="CF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N2" i="3"/>
  <c r="BL2" i="3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P2" i="3"/>
  <c r="AN2" i="3"/>
  <c r="AM2" i="3"/>
  <c r="AL2" i="3"/>
  <c r="AK2" i="3"/>
  <c r="AJ2" i="3"/>
  <c r="AI2" i="3"/>
  <c r="AH2" i="3"/>
  <c r="AG2" i="3"/>
  <c r="AF2" i="3"/>
  <c r="AD2" i="3"/>
  <c r="AC2" i="3"/>
  <c r="AB2" i="3"/>
  <c r="AA2" i="3"/>
  <c r="Z2" i="3"/>
  <c r="Y2" i="3"/>
  <c r="X2" i="3"/>
  <c r="V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D2" i="3"/>
  <c r="C2" i="3"/>
  <c r="B2" i="3"/>
  <c r="EV2" i="2"/>
  <c r="EU2" i="2"/>
  <c r="ET2" i="2"/>
  <c r="ER2" i="2"/>
  <c r="EQ2" i="2"/>
  <c r="EO2" i="2"/>
  <c r="EN2" i="2"/>
  <c r="EL2" i="2"/>
  <c r="EK2" i="2"/>
  <c r="EJ2" i="2"/>
  <c r="EI2" i="2"/>
  <c r="EH2" i="2"/>
  <c r="EG2" i="2"/>
  <c r="EF2" i="2"/>
  <c r="EE2" i="2"/>
  <c r="EC2" i="2"/>
  <c r="EB2" i="2"/>
  <c r="DZ2" i="2"/>
  <c r="DY2" i="2"/>
  <c r="DW2" i="2"/>
  <c r="DV2" i="2"/>
  <c r="DT2" i="2"/>
  <c r="DS2" i="2"/>
  <c r="DR2" i="2"/>
  <c r="DQ2" i="2"/>
  <c r="DP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Y2" i="2"/>
  <c r="CX2" i="2"/>
  <c r="CV2" i="2"/>
  <c r="CU2" i="2"/>
  <c r="CS2" i="2"/>
  <c r="CR2" i="2"/>
  <c r="CQ2" i="2"/>
  <c r="CP2" i="2"/>
  <c r="CO2" i="2"/>
  <c r="CN2" i="2"/>
  <c r="CM2" i="2"/>
  <c r="CL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S2" i="2"/>
  <c r="R2" i="2"/>
  <c r="Q2" i="2"/>
  <c r="P2" i="2"/>
  <c r="O2" i="2"/>
  <c r="N2" i="2"/>
  <c r="M2" i="2"/>
  <c r="L2" i="2"/>
  <c r="K2" i="2"/>
  <c r="J2" i="2"/>
  <c r="I2" i="2"/>
  <c r="G2" i="2"/>
  <c r="F2" i="2"/>
  <c r="D2" i="2"/>
  <c r="C2" i="2"/>
  <c r="B2" i="2"/>
  <c r="U55" i="1"/>
  <c r="U56" i="1" s="1"/>
  <c r="T2" i="2" l="1"/>
  <c r="W22" i="17"/>
  <c r="AG76" i="18"/>
  <c r="E22" i="17"/>
  <c r="U60" i="1"/>
  <c r="AT65" i="7"/>
  <c r="AT11" i="19"/>
  <c r="AV40" i="19"/>
  <c r="AT40" i="19"/>
  <c r="U40" i="19" s="1"/>
  <c r="U64" i="10" s="1"/>
  <c r="AT64" i="10"/>
  <c r="AT93" i="19"/>
  <c r="AT67" i="15"/>
  <c r="AV63" i="19"/>
  <c r="AV65" i="19"/>
  <c r="AV62" i="19"/>
  <c r="AV59" i="19"/>
  <c r="AV58" i="19"/>
  <c r="AT58" i="19"/>
  <c r="U58" i="19" s="1"/>
  <c r="AT62" i="12"/>
  <c r="BK58" i="19"/>
  <c r="BL58" i="19" s="1"/>
  <c r="AV61" i="19"/>
  <c r="U61" i="19" s="1"/>
  <c r="U65" i="12" s="1"/>
  <c r="AV64" i="19"/>
  <c r="U64" i="19" s="1"/>
  <c r="U68" i="12" s="1"/>
  <c r="AV85" i="19"/>
  <c r="U85" i="19" s="1"/>
  <c r="U69" i="14" s="1"/>
  <c r="AT19" i="19"/>
  <c r="U19" i="19" s="1"/>
  <c r="U63" i="8" s="1"/>
  <c r="AT63" i="8"/>
  <c r="AV19" i="19"/>
  <c r="AT89" i="19"/>
  <c r="AT63" i="15"/>
  <c r="E31" i="17"/>
  <c r="U2" i="3"/>
  <c r="AV42" i="19"/>
  <c r="AV39" i="19"/>
  <c r="U39" i="19" s="1"/>
  <c r="U63" i="10" s="1"/>
  <c r="AV38" i="19"/>
  <c r="AV41" i="19"/>
  <c r="AT38" i="19"/>
  <c r="U38" i="19" s="1"/>
  <c r="Y67" i="14"/>
  <c r="AD67" i="14" s="1"/>
  <c r="AD70" i="14" s="1"/>
  <c r="AC75" i="14" s="1"/>
  <c r="AV20" i="19"/>
  <c r="AT20" i="19"/>
  <c r="U20" i="19" s="1"/>
  <c r="U64" i="8" s="1"/>
  <c r="AU43" i="19"/>
  <c r="AV43" i="19" s="1"/>
  <c r="AT50" i="19"/>
  <c r="U50" i="19" s="1"/>
  <c r="U64" i="11" s="1"/>
  <c r="AT64" i="11"/>
  <c r="AT63" i="12"/>
  <c r="W66" i="17"/>
  <c r="CW2" i="2"/>
  <c r="W87" i="17"/>
  <c r="EP2" i="2"/>
  <c r="AD14" i="19"/>
  <c r="AT21" i="19"/>
  <c r="AT65" i="8"/>
  <c r="AD32" i="19"/>
  <c r="BG30" i="19" s="1"/>
  <c r="W44" i="18" s="1"/>
  <c r="AV50" i="19"/>
  <c r="AV68" i="19"/>
  <c r="AT68" i="19"/>
  <c r="U68" i="19" s="1"/>
  <c r="I65" i="15"/>
  <c r="AU91" i="19"/>
  <c r="AV92" i="19" s="1"/>
  <c r="I65" i="7"/>
  <c r="Y69" i="8"/>
  <c r="AD69" i="8" s="1"/>
  <c r="I68" i="11"/>
  <c r="W67" i="17"/>
  <c r="CZ2" i="2"/>
  <c r="AT67" i="14"/>
  <c r="W88" i="17"/>
  <c r="ES2" i="2"/>
  <c r="AT69" i="8"/>
  <c r="AT25" i="19"/>
  <c r="AV79" i="19"/>
  <c r="U79" i="19" s="1"/>
  <c r="U63" i="14" s="1"/>
  <c r="AU92" i="19"/>
  <c r="I66" i="15"/>
  <c r="I63" i="8"/>
  <c r="AT63" i="10"/>
  <c r="AT10" i="19"/>
  <c r="AU14" i="19"/>
  <c r="AT98" i="19"/>
  <c r="U98" i="19" s="1"/>
  <c r="U59" i="19"/>
  <c r="U63" i="12" s="1"/>
  <c r="U65" i="19"/>
  <c r="U69" i="12" s="1"/>
  <c r="Y69" i="14"/>
  <c r="AD69" i="14" s="1"/>
  <c r="AU69" i="19"/>
  <c r="AV73" i="19" s="1"/>
  <c r="U73" i="19" s="1"/>
  <c r="U67" i="13" s="1"/>
  <c r="U100" i="19"/>
  <c r="U64" i="16" s="1"/>
  <c r="AT94" i="19"/>
  <c r="AT68" i="15"/>
  <c r="AV60" i="19"/>
  <c r="AT60" i="19"/>
  <c r="U60" i="19" s="1"/>
  <c r="U64" i="12" s="1"/>
  <c r="AT64" i="12"/>
  <c r="AT95" i="19"/>
  <c r="AT69" i="15"/>
  <c r="I66" i="12"/>
  <c r="AU62" i="19"/>
  <c r="AU80" i="19"/>
  <c r="AV81" i="19" s="1"/>
  <c r="U81" i="19" s="1"/>
  <c r="U65" i="14" s="1"/>
  <c r="I64" i="14"/>
  <c r="I62" i="9"/>
  <c r="AU28" i="19"/>
  <c r="AD22" i="19"/>
  <c r="BG20" i="19" s="1"/>
  <c r="W40" i="18" s="1"/>
  <c r="AU22" i="19"/>
  <c r="AV24" i="19" s="1"/>
  <c r="U24" i="19" s="1"/>
  <c r="U68" i="8" s="1"/>
  <c r="AV100" i="19"/>
  <c r="AV49" i="19"/>
  <c r="U49" i="19" s="1"/>
  <c r="U63" i="11" s="1"/>
  <c r="AV48" i="19"/>
  <c r="U48" i="19" s="1"/>
  <c r="I67" i="14"/>
  <c r="W86" i="17"/>
  <c r="EM2" i="2"/>
  <c r="AV105" i="19"/>
  <c r="AV99" i="19"/>
  <c r="AV102" i="19"/>
  <c r="U102" i="19" s="1"/>
  <c r="AV104" i="19"/>
  <c r="BK98" i="19"/>
  <c r="BL98" i="19" s="1"/>
  <c r="I64" i="10"/>
  <c r="AT62" i="16"/>
  <c r="Y66" i="12"/>
  <c r="AD66" i="12" s="1"/>
  <c r="AD70" i="12" s="1"/>
  <c r="AC75" i="12" s="1"/>
  <c r="AD62" i="19"/>
  <c r="BG60" i="19" s="1"/>
  <c r="W56" i="18" s="1"/>
  <c r="U99" i="19"/>
  <c r="U63" i="16" s="1"/>
  <c r="AT70" i="16"/>
  <c r="AV70" i="16" s="1"/>
  <c r="AT64" i="8"/>
  <c r="ED2" i="2"/>
  <c r="AU12" i="19"/>
  <c r="I66" i="7"/>
  <c r="AU29" i="19"/>
  <c r="AT65" i="10"/>
  <c r="AT41" i="19"/>
  <c r="AV101" i="19"/>
  <c r="AD72" i="19"/>
  <c r="BG70" i="19" s="1"/>
  <c r="W60" i="18" s="1"/>
  <c r="E88" i="17"/>
  <c r="DO2" i="3"/>
  <c r="AU72" i="19"/>
  <c r="U103" i="19"/>
  <c r="U67" i="16" s="1"/>
  <c r="AV98" i="19"/>
  <c r="I67" i="9"/>
  <c r="AU33" i="19"/>
  <c r="AU51" i="19"/>
  <c r="AV21" i="19"/>
  <c r="AT62" i="8"/>
  <c r="AT18" i="19"/>
  <c r="U18" i="19" s="1"/>
  <c r="BG41" i="19"/>
  <c r="W49" i="18" s="1"/>
  <c r="I69" i="13"/>
  <c r="AU75" i="19"/>
  <c r="AD104" i="19"/>
  <c r="BG100" i="19" s="1"/>
  <c r="W72" i="18" s="1"/>
  <c r="DX2" i="2"/>
  <c r="W79" i="17"/>
  <c r="AD35" i="19"/>
  <c r="AD67" i="10"/>
  <c r="AD70" i="10" s="1"/>
  <c r="AC75" i="10" s="1"/>
  <c r="AO2" i="3"/>
  <c r="E43" i="17"/>
  <c r="AD68" i="12"/>
  <c r="Y66" i="7"/>
  <c r="AD66" i="7" s="1"/>
  <c r="AD70" i="7" s="1"/>
  <c r="AC75" i="7" s="1"/>
  <c r="AD12" i="19"/>
  <c r="BG10" i="19" s="1"/>
  <c r="W36" i="18" s="1"/>
  <c r="AV18" i="19"/>
  <c r="AT42" i="19"/>
  <c r="U42" i="19" s="1"/>
  <c r="AT66" i="10"/>
  <c r="AV70" i="19"/>
  <c r="U70" i="19" s="1"/>
  <c r="U64" i="13" s="1"/>
  <c r="AT69" i="16"/>
  <c r="AT105" i="19"/>
  <c r="AU90" i="19"/>
  <c r="AV93" i="19" s="1"/>
  <c r="AD43" i="19"/>
  <c r="BG40" i="19" s="1"/>
  <c r="W48" i="18" s="1"/>
  <c r="AT68" i="11"/>
  <c r="Y67" i="9"/>
  <c r="AD67" i="9" s="1"/>
  <c r="AD33" i="19"/>
  <c r="I67" i="12"/>
  <c r="AU63" i="19"/>
  <c r="AT71" i="19"/>
  <c r="AT65" i="13"/>
  <c r="AD69" i="13"/>
  <c r="AD70" i="13" s="1"/>
  <c r="AC75" i="13" s="1"/>
  <c r="BG80" i="19"/>
  <c r="W64" i="18" s="1"/>
  <c r="AV89" i="19"/>
  <c r="AV88" i="19"/>
  <c r="AT88" i="19"/>
  <c r="U88" i="19" s="1"/>
  <c r="Y69" i="16"/>
  <c r="AD69" i="16" s="1"/>
  <c r="AD70" i="16" s="1"/>
  <c r="AC75" i="16" s="1"/>
  <c r="AD105" i="19"/>
  <c r="AT67" i="7"/>
  <c r="AT13" i="19"/>
  <c r="AU8" i="19"/>
  <c r="AV10" i="19" s="1"/>
  <c r="CK2" i="2"/>
  <c r="EA2" i="2"/>
  <c r="AT104" i="19"/>
  <c r="AT68" i="16"/>
  <c r="AD69" i="7"/>
  <c r="AD67" i="16"/>
  <c r="AT30" i="19"/>
  <c r="AD69" i="9"/>
  <c r="AT82" i="19"/>
  <c r="AT101" i="19"/>
  <c r="U101" i="19" s="1"/>
  <c r="U65" i="16" s="1"/>
  <c r="BG51" i="19"/>
  <c r="W53" i="18" s="1"/>
  <c r="I65" i="10"/>
  <c r="AD69" i="10"/>
  <c r="AT68" i="14"/>
  <c r="AB68" i="15"/>
  <c r="AD68" i="15" s="1"/>
  <c r="Y69" i="11"/>
  <c r="AD69" i="11" s="1"/>
  <c r="AD70" i="11" s="1"/>
  <c r="AC75" i="11" s="1"/>
  <c r="E44" i="17"/>
  <c r="AV83" i="19"/>
  <c r="U83" i="19" s="1"/>
  <c r="U67" i="14" s="1"/>
  <c r="AD69" i="12"/>
  <c r="I64" i="16"/>
  <c r="AD65" i="19"/>
  <c r="AT69" i="11"/>
  <c r="BG91" i="19"/>
  <c r="W69" i="18" s="1"/>
  <c r="AV78" i="19"/>
  <c r="U78" i="19" s="1"/>
  <c r="W2" i="3"/>
  <c r="I67" i="7"/>
  <c r="BG81" i="19"/>
  <c r="W65" i="18" s="1"/>
  <c r="AD92" i="19"/>
  <c r="BG90" i="19" s="1"/>
  <c r="W68" i="18" s="1"/>
  <c r="AD66" i="9"/>
  <c r="AD70" i="9" s="1"/>
  <c r="AC75" i="9" s="1"/>
  <c r="I62" i="8"/>
  <c r="AD67" i="8"/>
  <c r="AD70" i="8" s="1"/>
  <c r="AC75" i="8" s="1"/>
  <c r="BK78" i="19"/>
  <c r="BL78" i="19" s="1"/>
  <c r="AD66" i="15"/>
  <c r="AV23" i="19" l="1"/>
  <c r="U23" i="19" s="1"/>
  <c r="U67" i="8" s="1"/>
  <c r="U10" i="19"/>
  <c r="U64" i="7" s="1"/>
  <c r="U66" i="16"/>
  <c r="AV74" i="19"/>
  <c r="U74" i="19" s="1"/>
  <c r="U68" i="13" s="1"/>
  <c r="W74" i="18"/>
  <c r="BG98" i="19"/>
  <c r="K72" i="18" s="1"/>
  <c r="U62" i="16"/>
  <c r="AT92" i="19"/>
  <c r="U92" i="19" s="1"/>
  <c r="AT66" i="15"/>
  <c r="U62" i="8"/>
  <c r="AV34" i="19"/>
  <c r="U34" i="19" s="1"/>
  <c r="U68" i="9" s="1"/>
  <c r="BK28" i="19"/>
  <c r="BL28" i="19" s="1"/>
  <c r="AV28" i="19"/>
  <c r="AT28" i="19"/>
  <c r="U28" i="19" s="1"/>
  <c r="AV31" i="19"/>
  <c r="U31" i="19" s="1"/>
  <c r="U65" i="9" s="1"/>
  <c r="AV33" i="19"/>
  <c r="AV29" i="19"/>
  <c r="AT62" i="9"/>
  <c r="AT70" i="9" s="1"/>
  <c r="AV70" i="9" s="1"/>
  <c r="AV32" i="19"/>
  <c r="U32" i="19" s="1"/>
  <c r="AV35" i="19"/>
  <c r="U35" i="19" s="1"/>
  <c r="U69" i="9" s="1"/>
  <c r="AT66" i="13"/>
  <c r="AT72" i="19"/>
  <c r="U72" i="19" s="1"/>
  <c r="U62" i="11"/>
  <c r="AV91" i="19"/>
  <c r="AT33" i="19"/>
  <c r="AT67" i="9"/>
  <c r="BG58" i="19"/>
  <c r="K56" i="18" s="1"/>
  <c r="U62" i="12"/>
  <c r="BK88" i="19"/>
  <c r="BL88" i="19" s="1"/>
  <c r="U93" i="19"/>
  <c r="U67" i="15" s="1"/>
  <c r="AV84" i="19"/>
  <c r="U84" i="19" s="1"/>
  <c r="U68" i="14" s="1"/>
  <c r="AT69" i="13"/>
  <c r="AT75" i="19"/>
  <c r="U75" i="19" s="1"/>
  <c r="U69" i="13" s="1"/>
  <c r="AV69" i="19"/>
  <c r="AT65" i="11"/>
  <c r="AT70" i="11" s="1"/>
  <c r="AV70" i="11" s="1"/>
  <c r="AT51" i="19"/>
  <c r="AD70" i="15"/>
  <c r="AC75" i="15" s="1"/>
  <c r="AV51" i="19"/>
  <c r="AV44" i="19"/>
  <c r="U44" i="19" s="1"/>
  <c r="U68" i="10" s="1"/>
  <c r="AV53" i="19"/>
  <c r="U53" i="19" s="1"/>
  <c r="U67" i="11" s="1"/>
  <c r="U41" i="19"/>
  <c r="U65" i="10" s="1"/>
  <c r="AT63" i="9"/>
  <c r="AT29" i="19"/>
  <c r="AV54" i="19"/>
  <c r="U54" i="19" s="1"/>
  <c r="U68" i="11" s="1"/>
  <c r="AT65" i="15"/>
  <c r="AT91" i="19"/>
  <c r="U91" i="19" s="1"/>
  <c r="U65" i="15" s="1"/>
  <c r="AT66" i="8"/>
  <c r="AT70" i="8" s="1"/>
  <c r="AV70" i="8" s="1"/>
  <c r="U62" i="10"/>
  <c r="AV94" i="19"/>
  <c r="U94" i="19" s="1"/>
  <c r="U68" i="15" s="1"/>
  <c r="AV30" i="19"/>
  <c r="U30" i="19" s="1"/>
  <c r="U64" i="9" s="1"/>
  <c r="U89" i="19"/>
  <c r="U63" i="15" s="1"/>
  <c r="U104" i="19"/>
  <c r="U68" i="16" s="1"/>
  <c r="AT43" i="19"/>
  <c r="U43" i="19" s="1"/>
  <c r="U67" i="10" s="1"/>
  <c r="AT67" i="10"/>
  <c r="AT70" i="10" s="1"/>
  <c r="AV70" i="10" s="1"/>
  <c r="U62" i="15"/>
  <c r="U62" i="13"/>
  <c r="AV71" i="19"/>
  <c r="U71" i="19"/>
  <c r="U65" i="13" s="1"/>
  <c r="BK48" i="19"/>
  <c r="BL48" i="19" s="1"/>
  <c r="AV45" i="19"/>
  <c r="U45" i="19" s="1"/>
  <c r="U69" i="10" s="1"/>
  <c r="AT66" i="7"/>
  <c r="AV52" i="19"/>
  <c r="U52" i="19" s="1"/>
  <c r="AV22" i="19"/>
  <c r="AV75" i="19"/>
  <c r="BK38" i="19"/>
  <c r="BL38" i="19" s="1"/>
  <c r="AT63" i="19"/>
  <c r="U63" i="19" s="1"/>
  <c r="U67" i="12" s="1"/>
  <c r="AT67" i="12"/>
  <c r="U21" i="19"/>
  <c r="U65" i="8" s="1"/>
  <c r="U95" i="19"/>
  <c r="U69" i="15" s="1"/>
  <c r="U62" i="14"/>
  <c r="AT64" i="15"/>
  <c r="AT70" i="15" s="1"/>
  <c r="AV70" i="15" s="1"/>
  <c r="AT90" i="19"/>
  <c r="AV90" i="19"/>
  <c r="AV13" i="19"/>
  <c r="U13" i="19" s="1"/>
  <c r="U67" i="7" s="1"/>
  <c r="AU107" i="19"/>
  <c r="AX107" i="19" s="1"/>
  <c r="AT62" i="7"/>
  <c r="AV15" i="19"/>
  <c r="U15" i="19" s="1"/>
  <c r="U69" i="7" s="1"/>
  <c r="AV12" i="19"/>
  <c r="AV9" i="19"/>
  <c r="U9" i="19" s="1"/>
  <c r="U63" i="7" s="1"/>
  <c r="AV14" i="19"/>
  <c r="AV8" i="19"/>
  <c r="AV11" i="19"/>
  <c r="U11" i="19" s="1"/>
  <c r="U65" i="7" s="1"/>
  <c r="BK8" i="19"/>
  <c r="BL8" i="19" s="1"/>
  <c r="AT8" i="19" s="1"/>
  <c r="AW8" i="19"/>
  <c r="U105" i="19"/>
  <c r="U69" i="16" s="1"/>
  <c r="AV55" i="19"/>
  <c r="U55" i="19" s="1"/>
  <c r="U69" i="11" s="1"/>
  <c r="AT63" i="13"/>
  <c r="AV72" i="19"/>
  <c r="AT69" i="19"/>
  <c r="BK68" i="19"/>
  <c r="BL68" i="19" s="1"/>
  <c r="U66" i="10"/>
  <c r="AT68" i="7"/>
  <c r="AT14" i="19"/>
  <c r="AT64" i="14"/>
  <c r="AT70" i="14" s="1"/>
  <c r="AV70" i="14" s="1"/>
  <c r="AV80" i="19"/>
  <c r="AT80" i="19"/>
  <c r="U80" i="19" s="1"/>
  <c r="U64" i="14" s="1"/>
  <c r="AV82" i="19"/>
  <c r="U82" i="19" s="1"/>
  <c r="AT66" i="12"/>
  <c r="AT70" i="12" s="1"/>
  <c r="AV70" i="12" s="1"/>
  <c r="AT62" i="19"/>
  <c r="U62" i="19" s="1"/>
  <c r="AV95" i="19"/>
  <c r="AV25" i="19"/>
  <c r="U25" i="19" s="1"/>
  <c r="U69" i="8" s="1"/>
  <c r="BK18" i="19"/>
  <c r="AT70" i="7" l="1"/>
  <c r="AV70" i="7" s="1"/>
  <c r="BL18" i="19"/>
  <c r="AT22" i="19" s="1"/>
  <c r="U22" i="19" s="1"/>
  <c r="BG19" i="19" s="1"/>
  <c r="K41" i="18" s="1"/>
  <c r="AT12" i="19"/>
  <c r="U12" i="19" s="1"/>
  <c r="BG38" i="19"/>
  <c r="K48" i="18" s="1"/>
  <c r="U70" i="10"/>
  <c r="AC74" i="10" s="1"/>
  <c r="AC77" i="10" s="1"/>
  <c r="U70" i="16"/>
  <c r="AC74" i="16" s="1"/>
  <c r="AC77" i="16" s="1"/>
  <c r="U14" i="19"/>
  <c r="U68" i="7" s="1"/>
  <c r="U66" i="14"/>
  <c r="U70" i="14" s="1"/>
  <c r="AC74" i="14" s="1"/>
  <c r="AC77" i="14" s="1"/>
  <c r="BG79" i="19"/>
  <c r="K65" i="18" s="1"/>
  <c r="BG78" i="19"/>
  <c r="K64" i="18" s="1"/>
  <c r="U66" i="9"/>
  <c r="U66" i="13"/>
  <c r="BG69" i="19"/>
  <c r="K61" i="18" s="1"/>
  <c r="U62" i="9"/>
  <c r="U69" i="19"/>
  <c r="AT70" i="13"/>
  <c r="AV70" i="13" s="1"/>
  <c r="U90" i="19"/>
  <c r="U33" i="19"/>
  <c r="U67" i="9" s="1"/>
  <c r="U29" i="19"/>
  <c r="U63" i="9" s="1"/>
  <c r="BG99" i="19"/>
  <c r="K73" i="18" s="1"/>
  <c r="AG73" i="18" s="1"/>
  <c r="U66" i="15"/>
  <c r="BG89" i="19"/>
  <c r="K69" i="18" s="1"/>
  <c r="AU62" i="7"/>
  <c r="AW9" i="19"/>
  <c r="U8" i="19"/>
  <c r="U66" i="12"/>
  <c r="U70" i="12" s="1"/>
  <c r="AC74" i="12" s="1"/>
  <c r="AC77" i="12" s="1"/>
  <c r="BG59" i="19"/>
  <c r="K57" i="18" s="1"/>
  <c r="AG57" i="18" s="1"/>
  <c r="U51" i="19"/>
  <c r="BG39" i="19"/>
  <c r="K49" i="18" s="1"/>
  <c r="BG18" i="19"/>
  <c r="K40" i="18" s="1"/>
  <c r="BG49" i="19"/>
  <c r="K53" i="18" s="1"/>
  <c r="U66" i="11"/>
  <c r="U66" i="8" l="1"/>
  <c r="U70" i="8" s="1"/>
  <c r="AC74" i="8" s="1"/>
  <c r="AC77" i="8" s="1"/>
  <c r="AG49" i="18"/>
  <c r="BG9" i="19"/>
  <c r="K37" i="18" s="1"/>
  <c r="U66" i="7"/>
  <c r="AG65" i="18"/>
  <c r="U70" i="9"/>
  <c r="AC74" i="9" s="1"/>
  <c r="AC77" i="9" s="1"/>
  <c r="AG41" i="18"/>
  <c r="U64" i="15"/>
  <c r="U70" i="15" s="1"/>
  <c r="AC74" i="15" s="1"/>
  <c r="AC77" i="15" s="1"/>
  <c r="BG88" i="19"/>
  <c r="K68" i="18" s="1"/>
  <c r="AG69" i="18" s="1"/>
  <c r="U65" i="11"/>
  <c r="U70" i="11" s="1"/>
  <c r="AC74" i="11" s="1"/>
  <c r="AC77" i="11" s="1"/>
  <c r="BG48" i="19"/>
  <c r="K52" i="18" s="1"/>
  <c r="AG53" i="18" s="1"/>
  <c r="BG28" i="19"/>
  <c r="K44" i="18" s="1"/>
  <c r="U62" i="7"/>
  <c r="BG8" i="19"/>
  <c r="K36" i="18" s="1"/>
  <c r="U63" i="13"/>
  <c r="U70" i="13" s="1"/>
  <c r="AC74" i="13" s="1"/>
  <c r="AC77" i="13" s="1"/>
  <c r="BG68" i="19"/>
  <c r="K60" i="18" s="1"/>
  <c r="AG61" i="18" s="1"/>
  <c r="BG29" i="19"/>
  <c r="K45" i="18" s="1"/>
  <c r="AW10" i="19"/>
  <c r="AU63" i="7"/>
  <c r="U70" i="7" l="1"/>
  <c r="AC74" i="7" s="1"/>
  <c r="AC77" i="7" s="1"/>
  <c r="AG45" i="18"/>
  <c r="AG37" i="18"/>
  <c r="K74" i="18"/>
  <c r="AW11" i="19"/>
  <c r="AU64" i="7"/>
  <c r="AG74" i="18" l="1"/>
  <c r="AG79" i="18" s="1"/>
  <c r="AE2" i="4" s="1"/>
  <c r="AU65" i="7"/>
  <c r="AW12" i="19"/>
  <c r="AU66" i="7" l="1"/>
  <c r="AW13" i="19"/>
  <c r="AU67" i="7" l="1"/>
  <c r="AW14" i="19"/>
  <c r="AW15" i="19" l="1"/>
  <c r="AU68" i="7"/>
  <c r="AU69" i="7" l="1"/>
  <c r="AW18" i="19"/>
  <c r="AW19" i="19" l="1"/>
  <c r="AU62" i="8"/>
  <c r="B74" i="15"/>
  <c r="B74" i="16"/>
  <c r="B74" i="13"/>
  <c r="B74" i="14"/>
  <c r="B74" i="11"/>
  <c r="B74" i="12"/>
  <c r="B74" i="9"/>
  <c r="B74" i="10"/>
  <c r="B74" i="7"/>
  <c r="B74" i="8"/>
  <c r="AW20" i="19" l="1"/>
  <c r="AU63" i="8"/>
  <c r="AU64" i="8" l="1"/>
  <c r="AW21" i="19"/>
  <c r="AU65" i="8" l="1"/>
  <c r="AW22" i="19"/>
  <c r="AW23" i="19" l="1"/>
  <c r="AU66" i="8"/>
  <c r="AU67" i="8" l="1"/>
  <c r="AW24" i="19"/>
  <c r="AW25" i="19" l="1"/>
  <c r="AU68" i="8"/>
  <c r="AW28" i="19" l="1"/>
  <c r="AU69" i="8"/>
  <c r="AW29" i="19" l="1"/>
  <c r="AU62" i="9"/>
  <c r="AW30" i="19" l="1"/>
  <c r="AU63" i="9"/>
  <c r="AW31" i="19" l="1"/>
  <c r="AU64" i="9"/>
  <c r="AU65" i="9" l="1"/>
  <c r="AW32" i="19"/>
  <c r="AU66" i="9" l="1"/>
  <c r="AW33" i="19"/>
  <c r="AW34" i="19" l="1"/>
  <c r="AU67" i="9"/>
  <c r="AW35" i="19" l="1"/>
  <c r="AU68" i="9"/>
  <c r="AU69" i="9" l="1"/>
  <c r="AW38" i="19"/>
  <c r="AU62" i="10" l="1"/>
  <c r="AW39" i="19"/>
  <c r="AU63" i="10" l="1"/>
  <c r="AW40" i="19"/>
  <c r="AW41" i="19" l="1"/>
  <c r="AU64" i="10"/>
  <c r="AU65" i="10" l="1"/>
  <c r="AW42" i="19"/>
  <c r="AU66" i="10" l="1"/>
  <c r="AW43" i="19"/>
  <c r="AW44" i="19" l="1"/>
  <c r="AU67" i="10"/>
  <c r="AU68" i="10" l="1"/>
  <c r="AW45" i="19"/>
  <c r="AU69" i="10" l="1"/>
  <c r="AW48" i="19"/>
  <c r="AW49" i="19" l="1"/>
  <c r="AU62" i="11"/>
  <c r="AU63" i="11" l="1"/>
  <c r="AW50" i="19"/>
  <c r="AW51" i="19" l="1"/>
  <c r="AU64" i="11"/>
  <c r="AW52" i="19" l="1"/>
  <c r="AU65" i="11"/>
  <c r="AU66" i="11" l="1"/>
  <c r="AW53" i="19"/>
  <c r="AW54" i="19" l="1"/>
  <c r="AU67" i="11"/>
  <c r="AW55" i="19" l="1"/>
  <c r="AU68" i="11"/>
  <c r="AW58" i="19" l="1"/>
  <c r="AU69" i="11"/>
  <c r="AW59" i="19" l="1"/>
  <c r="AU62" i="12"/>
  <c r="AW60" i="19" l="1"/>
  <c r="AU63" i="12"/>
  <c r="AU64" i="12" l="1"/>
  <c r="AW61" i="19"/>
  <c r="AU65" i="12" l="1"/>
  <c r="AW62" i="19"/>
  <c r="AW63" i="19" l="1"/>
  <c r="AU66" i="12"/>
  <c r="AW64" i="19" l="1"/>
  <c r="AU67" i="12"/>
  <c r="AW65" i="19" l="1"/>
  <c r="AU68" i="12"/>
  <c r="AU69" i="12" l="1"/>
  <c r="AW68" i="19"/>
  <c r="AW69" i="19" l="1"/>
  <c r="AU62" i="13"/>
  <c r="AW70" i="19" l="1"/>
  <c r="AU63" i="13"/>
  <c r="AW71" i="19" l="1"/>
  <c r="AU64" i="13"/>
  <c r="AU65" i="13" l="1"/>
  <c r="AW72" i="19"/>
  <c r="AU66" i="13" l="1"/>
  <c r="AW73" i="19"/>
  <c r="AW74" i="19" l="1"/>
  <c r="AU67" i="13"/>
  <c r="AW75" i="19" l="1"/>
  <c r="AU68" i="13"/>
  <c r="AU69" i="13" l="1"/>
  <c r="AW78" i="19"/>
  <c r="AU62" i="14" l="1"/>
  <c r="AW79" i="19"/>
  <c r="AU63" i="14" l="1"/>
  <c r="AW80" i="19"/>
  <c r="AW81" i="19" l="1"/>
  <c r="AU64" i="14"/>
  <c r="AU65" i="14" l="1"/>
  <c r="AW82" i="19"/>
  <c r="AW83" i="19" l="1"/>
  <c r="AU66" i="14"/>
  <c r="AW84" i="19" l="1"/>
  <c r="AU67" i="14"/>
  <c r="AU68" i="14" l="1"/>
  <c r="AW85" i="19"/>
  <c r="AU69" i="14" l="1"/>
  <c r="AW88" i="19"/>
  <c r="AW89" i="19" l="1"/>
  <c r="AU62" i="15"/>
  <c r="AU63" i="15" l="1"/>
  <c r="AW90" i="19"/>
  <c r="AW91" i="19" l="1"/>
  <c r="AU64" i="15"/>
  <c r="AW92" i="19" l="1"/>
  <c r="AU65" i="15"/>
  <c r="AU66" i="15" l="1"/>
  <c r="AW93" i="19"/>
  <c r="AW94" i="19" l="1"/>
  <c r="AU67" i="15"/>
  <c r="AU68" i="15" l="1"/>
  <c r="AW95" i="19"/>
  <c r="AU69" i="15" l="1"/>
  <c r="AW98" i="19"/>
  <c r="AW99" i="19" l="1"/>
  <c r="AU62" i="16"/>
  <c r="AU63" i="16" l="1"/>
  <c r="AW100" i="19"/>
  <c r="AU64" i="16" l="1"/>
  <c r="AW101" i="19"/>
  <c r="AU65" i="16" l="1"/>
  <c r="AW102" i="19"/>
  <c r="AW103" i="19" l="1"/>
  <c r="AU66" i="16"/>
  <c r="AW104" i="19" l="1"/>
  <c r="AU67" i="16"/>
  <c r="AW105" i="19" l="1"/>
  <c r="AU69" i="16" s="1"/>
  <c r="AU68" i="16"/>
</calcChain>
</file>

<file path=xl/sharedStrings.xml><?xml version="1.0" encoding="utf-8"?>
<sst xmlns="http://schemas.openxmlformats.org/spreadsheetml/2006/main" count="1588" uniqueCount="457">
  <si>
    <t>Temporary Traffic Regulation Order
Application Form</t>
  </si>
  <si>
    <t>Applicants Details:</t>
  </si>
  <si>
    <t>Invoice Details:</t>
  </si>
  <si>
    <t xml:space="preserve">Application to be emailed to:  highway.management@nottinghamcity.gov.uk </t>
  </si>
  <si>
    <t>Applicant Name:</t>
  </si>
  <si>
    <t>Leave blank if same as applicant details</t>
  </si>
  <si>
    <t>Organisation:</t>
  </si>
  <si>
    <t>Address (line 1):</t>
  </si>
  <si>
    <t>Invoice Address (1):</t>
  </si>
  <si>
    <t>(line 2):</t>
  </si>
  <si>
    <t>Invoice Address (2):</t>
  </si>
  <si>
    <t>(line 3):</t>
  </si>
  <si>
    <t>Invoice Address (3):</t>
  </si>
  <si>
    <t>Postcode:</t>
  </si>
  <si>
    <t>Telephone No:</t>
  </si>
  <si>
    <t>Email:</t>
  </si>
  <si>
    <t>Payment Ref / Cost Code:</t>
  </si>
  <si>
    <t>Activity / Works Details:</t>
  </si>
  <si>
    <t>Project Reference:</t>
  </si>
  <si>
    <t>NRSWA Notice / Permit Reference No:</t>
  </si>
  <si>
    <t>(if known)</t>
  </si>
  <si>
    <t>Reason for TTRO Request:</t>
  </si>
  <si>
    <t>(e.g. mains renewal, crane operation etc)</t>
  </si>
  <si>
    <t>If application involves a road closure, please give diversion route details:</t>
  </si>
  <si>
    <t>Are these emergency works (as defined in S52 of NRSWA 1991):</t>
  </si>
  <si>
    <t>1 = yes, 2 = no</t>
  </si>
  <si>
    <t>If Yes, please state the reason why these are Emergency / Urgent works:</t>
  </si>
  <si>
    <t>In hours site contact name:</t>
  </si>
  <si>
    <t>In hours site contact number:</t>
  </si>
  <si>
    <t>Out of hours site contact name:</t>
  </si>
  <si>
    <t>Out of hours site contact number:</t>
  </si>
  <si>
    <t>Activity Duration:</t>
  </si>
  <si>
    <t>Date of implementation:</t>
  </si>
  <si>
    <t>Duration:</t>
  </si>
  <si>
    <t>days (inclusive)</t>
  </si>
  <si>
    <t>Date restrictions to end:</t>
  </si>
  <si>
    <t>TTRORef</t>
  </si>
  <si>
    <t>Road1Name</t>
  </si>
  <si>
    <t>Road1USRN</t>
  </si>
  <si>
    <t>Road1Ward</t>
  </si>
  <si>
    <t>Road1S1</t>
  </si>
  <si>
    <t>Road1S1Loc</t>
  </si>
  <si>
    <t>Road1S1Ext</t>
  </si>
  <si>
    <t>Road1S2</t>
  </si>
  <si>
    <t>Road1S2Loc</t>
  </si>
  <si>
    <t>Road1S2Ext</t>
  </si>
  <si>
    <t>Road1S3</t>
  </si>
  <si>
    <t>Road1S3Loc</t>
  </si>
  <si>
    <t>Road1S3Ext</t>
  </si>
  <si>
    <t>Road1S4</t>
  </si>
  <si>
    <t>Road1S4Loc</t>
  </si>
  <si>
    <t>Road1S4Ext</t>
  </si>
  <si>
    <t>Road2Name</t>
  </si>
  <si>
    <t>Road2USRN</t>
  </si>
  <si>
    <t>Road2Ward</t>
  </si>
  <si>
    <t>Road2S1</t>
  </si>
  <si>
    <t>Road2S1Loc</t>
  </si>
  <si>
    <t>Road2S1Ext</t>
  </si>
  <si>
    <t>Road2S2</t>
  </si>
  <si>
    <t>Road2S2Loc</t>
  </si>
  <si>
    <t>Road2S2Ext</t>
  </si>
  <si>
    <t>Road2S3</t>
  </si>
  <si>
    <t>Road2S3Loc</t>
  </si>
  <si>
    <t>Road2S3Ext</t>
  </si>
  <si>
    <t>Road2S4</t>
  </si>
  <si>
    <t>Road2S4Loc</t>
  </si>
  <si>
    <t>Road2S4Ext</t>
  </si>
  <si>
    <t>Road3Name</t>
  </si>
  <si>
    <t>Road3USRN</t>
  </si>
  <si>
    <t>Road3Ward</t>
  </si>
  <si>
    <t>Road3S1</t>
  </si>
  <si>
    <t>Road3S1Loc</t>
  </si>
  <si>
    <t>Road3S1Ext</t>
  </si>
  <si>
    <t>Road3S2</t>
  </si>
  <si>
    <t>Road3S2Loc</t>
  </si>
  <si>
    <t>Road3S2Ext</t>
  </si>
  <si>
    <t>Road3S3</t>
  </si>
  <si>
    <t>Road3S3Loc</t>
  </si>
  <si>
    <t>Road3S3Ext</t>
  </si>
  <si>
    <t>Road3S4</t>
  </si>
  <si>
    <t>Road3S4Loc</t>
  </si>
  <si>
    <t>Road3S4Ext</t>
  </si>
  <si>
    <t>Road4Name</t>
  </si>
  <si>
    <t>Road4USRN</t>
  </si>
  <si>
    <t>Road4Ward</t>
  </si>
  <si>
    <t>Road4S1</t>
  </si>
  <si>
    <t>Road4S1Loc</t>
  </si>
  <si>
    <t>Road4S1Ext</t>
  </si>
  <si>
    <t>Road4S2</t>
  </si>
  <si>
    <t>Road4S2Loc</t>
  </si>
  <si>
    <t>Road4S2Ext</t>
  </si>
  <si>
    <t>Road4S3</t>
  </si>
  <si>
    <t>Road4S3Loc</t>
  </si>
  <si>
    <t>Road4S3Ext</t>
  </si>
  <si>
    <t>Road4S4</t>
  </si>
  <si>
    <t>Road4S4Loc</t>
  </si>
  <si>
    <t>Road4S4Ext</t>
  </si>
  <si>
    <t>Road5Name</t>
  </si>
  <si>
    <t>Road5USRN</t>
  </si>
  <si>
    <t>Road5Ward</t>
  </si>
  <si>
    <t>Road5S1</t>
  </si>
  <si>
    <t>Road5S1Loc</t>
  </si>
  <si>
    <t>Road5S1Ext</t>
  </si>
  <si>
    <t>Road5S2</t>
  </si>
  <si>
    <t>Road5S2Loc</t>
  </si>
  <si>
    <t>Road5S2Ext</t>
  </si>
  <si>
    <t>Road5S3</t>
  </si>
  <si>
    <t>Road5S3Loc</t>
  </si>
  <si>
    <t>Road5S3Ext</t>
  </si>
  <si>
    <t>Road5S4</t>
  </si>
  <si>
    <t>Road5S4Loc</t>
  </si>
  <si>
    <t>Road5S4Ext</t>
  </si>
  <si>
    <t>Road6Name</t>
  </si>
  <si>
    <t>Road6USRN</t>
  </si>
  <si>
    <t>Road6Ward</t>
  </si>
  <si>
    <t>Road6S1</t>
  </si>
  <si>
    <t>Road6S1Loc</t>
  </si>
  <si>
    <t>Road6S1Ext</t>
  </si>
  <si>
    <t>Road6S2</t>
  </si>
  <si>
    <t>Road6S2Loc</t>
  </si>
  <si>
    <t>Road6S2Ext</t>
  </si>
  <si>
    <t>Road6S3</t>
  </si>
  <si>
    <t>Road6S3Loc</t>
  </si>
  <si>
    <t>Road6S3Ext</t>
  </si>
  <si>
    <t>Road6S4</t>
  </si>
  <si>
    <t>Road6S4Loc</t>
  </si>
  <si>
    <t>Road6S4Ext</t>
  </si>
  <si>
    <t>Road7Name</t>
  </si>
  <si>
    <t>Road7USRN</t>
  </si>
  <si>
    <t>Road7Ward</t>
  </si>
  <si>
    <t>Road7S1</t>
  </si>
  <si>
    <t>Road7S1Loc</t>
  </si>
  <si>
    <t>Road7S1Ext</t>
  </si>
  <si>
    <t>Road7S2</t>
  </si>
  <si>
    <t>Road7S2Loc</t>
  </si>
  <si>
    <t>Road7S2Ext</t>
  </si>
  <si>
    <t>Road7S3</t>
  </si>
  <si>
    <t>Road7S3Loc</t>
  </si>
  <si>
    <t>Road7S3Ext</t>
  </si>
  <si>
    <t>Road7S4</t>
  </si>
  <si>
    <t>Road7S4Loc</t>
  </si>
  <si>
    <t>Road7S4Ext</t>
  </si>
  <si>
    <t>Road8Name</t>
  </si>
  <si>
    <t>Road8USRN</t>
  </si>
  <si>
    <t>Road8Ward</t>
  </si>
  <si>
    <t>Road8S1</t>
  </si>
  <si>
    <t>Road8S1Loc</t>
  </si>
  <si>
    <t>Road8S1Ext</t>
  </si>
  <si>
    <t>Road8S2</t>
  </si>
  <si>
    <t>Road8S2Loc</t>
  </si>
  <si>
    <t>Road8S2Ext</t>
  </si>
  <si>
    <t>Road8S3</t>
  </si>
  <si>
    <t>Road8S3Loc</t>
  </si>
  <si>
    <t>Road8S3Ext</t>
  </si>
  <si>
    <t>Road8S4</t>
  </si>
  <si>
    <t>Road8S4Loc</t>
  </si>
  <si>
    <t>Road8S4Ext</t>
  </si>
  <si>
    <t>Road9Name</t>
  </si>
  <si>
    <t>Road9USRN</t>
  </si>
  <si>
    <t>Road9Ward</t>
  </si>
  <si>
    <t>Road9S1</t>
  </si>
  <si>
    <t>Road9S1Loc</t>
  </si>
  <si>
    <t>Road9S1Ext</t>
  </si>
  <si>
    <t>Road9S2</t>
  </si>
  <si>
    <t>Road9S2Loc</t>
  </si>
  <si>
    <t>Road9S2Ext</t>
  </si>
  <si>
    <t>Road9S3</t>
  </si>
  <si>
    <t>Road9S3Loc</t>
  </si>
  <si>
    <t>Road9S3Ext</t>
  </si>
  <si>
    <t>Road9S4</t>
  </si>
  <si>
    <t>Road9S4Loc</t>
  </si>
  <si>
    <t>Road9S4Ext</t>
  </si>
  <si>
    <t>Road10Name</t>
  </si>
  <si>
    <t>Road10USRN</t>
  </si>
  <si>
    <t>Road10Ward</t>
  </si>
  <si>
    <t>Road10S1</t>
  </si>
  <si>
    <t>Road10S1Loc</t>
  </si>
  <si>
    <t>Road10S1Ext</t>
  </si>
  <si>
    <t>Road10S2</t>
  </si>
  <si>
    <t>Road10S2Loc</t>
  </si>
  <si>
    <t>Road10S2Ext</t>
  </si>
  <si>
    <t>Road10S3</t>
  </si>
  <si>
    <t>Road10S3Loc</t>
  </si>
  <si>
    <t>Road10S3Ext</t>
  </si>
  <si>
    <t>Road10S4</t>
  </si>
  <si>
    <t>Road10S4Loc</t>
  </si>
  <si>
    <t>Road10S4Ext</t>
  </si>
  <si>
    <t>SourceFile</t>
  </si>
  <si>
    <t>Road1M1</t>
  </si>
  <si>
    <t>Road1M1Ext</t>
  </si>
  <si>
    <t>Road1M2</t>
  </si>
  <si>
    <t>Road1M2Ext</t>
  </si>
  <si>
    <t>Road1M3</t>
  </si>
  <si>
    <t>Road1M3Ext</t>
  </si>
  <si>
    <t>Road1M4</t>
  </si>
  <si>
    <t>Road1M4Ext</t>
  </si>
  <si>
    <t>R1BaggedSigns</t>
  </si>
  <si>
    <t>Road2M1</t>
  </si>
  <si>
    <t>Road2M1Ext</t>
  </si>
  <si>
    <t>Road2M2</t>
  </si>
  <si>
    <t>Road2M2Ext</t>
  </si>
  <si>
    <t>Road2M3</t>
  </si>
  <si>
    <t>Road2M3Ext</t>
  </si>
  <si>
    <t>Road2M4</t>
  </si>
  <si>
    <t>Road2M4Ext</t>
  </si>
  <si>
    <t>R2BaggedSigns</t>
  </si>
  <si>
    <t>Road3M1</t>
  </si>
  <si>
    <t>Road3M1Ext</t>
  </si>
  <si>
    <t>Road3M2</t>
  </si>
  <si>
    <t>Road3M2Ext</t>
  </si>
  <si>
    <t>Road3M3</t>
  </si>
  <si>
    <t>Road3M3Ext</t>
  </si>
  <si>
    <t>Road3M4</t>
  </si>
  <si>
    <t>Road3M4Ext</t>
  </si>
  <si>
    <t>R3BaggedSigns</t>
  </si>
  <si>
    <t>Road4M1</t>
  </si>
  <si>
    <t>Road4M1Ext</t>
  </si>
  <si>
    <t>Road4M2</t>
  </si>
  <si>
    <t>Road4M2Ext</t>
  </si>
  <si>
    <t>Road4M3</t>
  </si>
  <si>
    <t>Road4M3Ext</t>
  </si>
  <si>
    <t>Road4M4</t>
  </si>
  <si>
    <t>Road4M4Ext</t>
  </si>
  <si>
    <t>R4BaggedSigns</t>
  </si>
  <si>
    <t>Road5M1</t>
  </si>
  <si>
    <t>Road5M1Ext</t>
  </si>
  <si>
    <t>Road5M2</t>
  </si>
  <si>
    <t>Road5M2Ext</t>
  </si>
  <si>
    <t>Road5M3</t>
  </si>
  <si>
    <t>Road5M3Ext</t>
  </si>
  <si>
    <t>Road5M4</t>
  </si>
  <si>
    <t>Road5M4Ext</t>
  </si>
  <si>
    <t>R5BaggedSigns</t>
  </si>
  <si>
    <t>Road6M1</t>
  </si>
  <si>
    <t>Road6M1Ext</t>
  </si>
  <si>
    <t>Road6M2</t>
  </si>
  <si>
    <t>Road6M2Ext</t>
  </si>
  <si>
    <t>Road6M3</t>
  </si>
  <si>
    <t>Road6M3Ext</t>
  </si>
  <si>
    <t>Road6M4</t>
  </si>
  <si>
    <t>Road6M4Ext</t>
  </si>
  <si>
    <t>R6BaggedSigns</t>
  </si>
  <si>
    <t>Road7M1</t>
  </si>
  <si>
    <t>Road7M1Ext</t>
  </si>
  <si>
    <t>Road7M2</t>
  </si>
  <si>
    <t>Road7M2Ext</t>
  </si>
  <si>
    <t>Road7M3</t>
  </si>
  <si>
    <t>Road7M3Ext</t>
  </si>
  <si>
    <t>Road7M4</t>
  </si>
  <si>
    <t>Road7M4Ext</t>
  </si>
  <si>
    <t>R7BaggedSigns</t>
  </si>
  <si>
    <t>Road8M1</t>
  </si>
  <si>
    <t>Road8M1Ext</t>
  </si>
  <si>
    <t>Road8M2</t>
  </si>
  <si>
    <t>Road8M2Ext</t>
  </si>
  <si>
    <t>Road8M3</t>
  </si>
  <si>
    <t>Road8M3Ext</t>
  </si>
  <si>
    <t>Road8M4</t>
  </si>
  <si>
    <t>Road8M4Ext</t>
  </si>
  <si>
    <t>R8BaggedSigns</t>
  </si>
  <si>
    <t>Road9M1</t>
  </si>
  <si>
    <t>Road9M1Ext</t>
  </si>
  <si>
    <t>Road9M2</t>
  </si>
  <si>
    <t>Road9M2Ext</t>
  </si>
  <si>
    <t>Road9M3</t>
  </si>
  <si>
    <t>Road9M3Ext</t>
  </si>
  <si>
    <t>Road9M4</t>
  </si>
  <si>
    <t>Road9M4Ext</t>
  </si>
  <si>
    <t>R9BaggedSigns</t>
  </si>
  <si>
    <t>Road10M1</t>
  </si>
  <si>
    <t>Road10M1Ext</t>
  </si>
  <si>
    <t>Road10M2</t>
  </si>
  <si>
    <t>Road10M2Ext</t>
  </si>
  <si>
    <t>Road10M3</t>
  </si>
  <si>
    <t>Road10M3Ext</t>
  </si>
  <si>
    <t>Road10M4</t>
  </si>
  <si>
    <t>Road10M4Ext</t>
  </si>
  <si>
    <t>R10BaggedSigns</t>
  </si>
  <si>
    <t>ApplicantName</t>
  </si>
  <si>
    <t>Organisation</t>
  </si>
  <si>
    <t>Address1</t>
  </si>
  <si>
    <t>Address2</t>
  </si>
  <si>
    <t>Address3</t>
  </si>
  <si>
    <t>Postcode</t>
  </si>
  <si>
    <t>TelNo</t>
  </si>
  <si>
    <t>Email</t>
  </si>
  <si>
    <t>PaymentRef</t>
  </si>
  <si>
    <t>ProjRef</t>
  </si>
  <si>
    <t>PermitRef</t>
  </si>
  <si>
    <t>ReasonforTTRO</t>
  </si>
  <si>
    <t>Diversion</t>
  </si>
  <si>
    <t>Emergency</t>
  </si>
  <si>
    <t>IfEmergencyInfo</t>
  </si>
  <si>
    <t>InHoursContactName</t>
  </si>
  <si>
    <t>InHoursContactNo</t>
  </si>
  <si>
    <t>OutofHoursContactName</t>
  </si>
  <si>
    <t>OutofHoursContactNo</t>
  </si>
  <si>
    <t>StartDate</t>
  </si>
  <si>
    <t>EndDate</t>
  </si>
  <si>
    <t>InvOrganisation</t>
  </si>
  <si>
    <t>InvAddress1</t>
  </si>
  <si>
    <t>InvAddress2</t>
  </si>
  <si>
    <t>InvAddress3</t>
  </si>
  <si>
    <t>InvPostcode</t>
  </si>
  <si>
    <t>InvTelNo</t>
  </si>
  <si>
    <t>InvEmail</t>
  </si>
  <si>
    <t>Cost</t>
  </si>
  <si>
    <t>Moving:</t>
  </si>
  <si>
    <t>- Please Select -</t>
  </si>
  <si>
    <t>Static:</t>
  </si>
  <si>
    <t>Costs:</t>
  </si>
  <si>
    <t>1st Prohibition on First Street</t>
  </si>
  <si>
    <t>Board every:</t>
  </si>
  <si>
    <t>m</t>
  </si>
  <si>
    <t>Road Closure</t>
  </si>
  <si>
    <t>No Stopping at Any Time</t>
  </si>
  <si>
    <t>For the First Prohibition or Other Item on Each Additional Street</t>
  </si>
  <si>
    <t>todays date:</t>
  </si>
  <si>
    <t>Suspension of bus lane (used where traffic will use a bus lane during its period of operation)</t>
  </si>
  <si>
    <t>Suspension of bus lane</t>
  </si>
  <si>
    <t>No Stopping -  8am to 5pm</t>
  </si>
  <si>
    <t>For Each Additional Prohibition</t>
  </si>
  <si>
    <t>prices valid to:</t>
  </si>
  <si>
    <t>No left turn</t>
  </si>
  <si>
    <t>No Stopping -  Mon to Fri - 8am to 5pm</t>
  </si>
  <si>
    <t>Advertising of Orders Where Required</t>
  </si>
  <si>
    <t>Suspend existing no left turn</t>
  </si>
  <si>
    <t>No Stopping -  Mon to Sat - 8am to 5pm</t>
  </si>
  <si>
    <t>Cost Per Waiting Board</t>
  </si>
  <si>
    <t>need to revise!!</t>
  </si>
  <si>
    <t>No right turn</t>
  </si>
  <si>
    <t>No Stopping -  Mon to Fri - 7am to 4pm</t>
  </si>
  <si>
    <t>Bagged Over Sign - Bond</t>
  </si>
  <si>
    <t>Suspend existing no right turn</t>
  </si>
  <si>
    <t>Mandatory left turn</t>
  </si>
  <si>
    <t>Suspend mandatory left turn</t>
  </si>
  <si>
    <t>Mandatory right turn</t>
  </si>
  <si>
    <t>Suspend mandatory right turn</t>
  </si>
  <si>
    <t>Implement one way provision</t>
  </si>
  <si>
    <t>Suspend one way provision</t>
  </si>
  <si>
    <t>No Entry</t>
  </si>
  <si>
    <t>Other (Use "Extent / Location" box below to describe required restriction)</t>
  </si>
  <si>
    <t>Other</t>
  </si>
  <si>
    <t>Temporary Traffic Regulation Order
List of Standard Restrictions</t>
  </si>
  <si>
    <t>Moving Restrictions:</t>
  </si>
  <si>
    <t>Static Restrictions:</t>
  </si>
  <si>
    <t>Road Name (one road only):</t>
  </si>
  <si>
    <t>Unique Street Reference Number (if nown):</t>
  </si>
  <si>
    <t>Ward / District:</t>
  </si>
  <si>
    <t>Moving Traffic Restrictions:</t>
  </si>
  <si>
    <t>Proposed Restriction 1:</t>
  </si>
  <si>
    <t>Select restriction:</t>
  </si>
  <si>
    <t>Selected Restriction:</t>
  </si>
  <si>
    <t>Extent / Location:</t>
  </si>
  <si>
    <t>Proposed Restriction 2:</t>
  </si>
  <si>
    <t>Proposed Restriction 3:</t>
  </si>
  <si>
    <t>Proposed Restriction 4:</t>
  </si>
  <si>
    <t>Static Traffic Restrictions:</t>
  </si>
  <si>
    <t xml:space="preserve"> Location:</t>
  </si>
  <si>
    <t>Extent:</t>
  </si>
  <si>
    <t>total lineal meterage (for both sides of the road, use road length is x2)</t>
  </si>
  <si>
    <t>Used to determine 1st &amp; second restriction</t>
  </si>
  <si>
    <t>Moving Restriction 1:</t>
  </si>
  <si>
    <t>Moving Restriction 2:</t>
  </si>
  <si>
    <t>Moving Restriction 3:</t>
  </si>
  <si>
    <t>Moving Restriction 4:</t>
  </si>
  <si>
    <t>Waiting Boards</t>
  </si>
  <si>
    <t>Static Restriction 1:</t>
  </si>
  <si>
    <t>no</t>
  </si>
  <si>
    <t>x</t>
  </si>
  <si>
    <t>Static Restriction 2:</t>
  </si>
  <si>
    <t>Static Restriction 3:</t>
  </si>
  <si>
    <t>Static Restriction 4:</t>
  </si>
  <si>
    <t>Sub Total 1:</t>
  </si>
  <si>
    <t>Sub Total 2:</t>
  </si>
  <si>
    <t>Bond:</t>
  </si>
  <si>
    <t>No of signs that require bagging over / masking:</t>
  </si>
  <si>
    <t>(leave blank if zero)</t>
  </si>
  <si>
    <t>Sub Total 3:</t>
  </si>
  <si>
    <t>TOTAL for Road 1:</t>
  </si>
  <si>
    <t>Temporary Traffic Regulation Order
Application Form - Summary Sheet</t>
  </si>
  <si>
    <t>TTRO Summary:  Moving and Static Restrictions</t>
  </si>
  <si>
    <t>Road 1:</t>
  </si>
  <si>
    <t>M1:</t>
  </si>
  <si>
    <t>S1:</t>
  </si>
  <si>
    <t>M2:</t>
  </si>
  <si>
    <t>S2:</t>
  </si>
  <si>
    <t>M3:</t>
  </si>
  <si>
    <t>S3:</t>
  </si>
  <si>
    <t>M4:</t>
  </si>
  <si>
    <t>S4:</t>
  </si>
  <si>
    <t>Road 2:</t>
  </si>
  <si>
    <t>Road 3:</t>
  </si>
  <si>
    <t>Road 4:</t>
  </si>
  <si>
    <t>Road 5:</t>
  </si>
  <si>
    <t>Road 6:</t>
  </si>
  <si>
    <t>Road 7:</t>
  </si>
  <si>
    <t>Road 8:</t>
  </si>
  <si>
    <t>Road 9:</t>
  </si>
  <si>
    <t>Road 10:</t>
  </si>
  <si>
    <t>P&amp;D Road 1:</t>
  </si>
  <si>
    <t>Pay &amp; Display Bays</t>
  </si>
  <si>
    <t>P&amp;D Road 2:</t>
  </si>
  <si>
    <t>Are any Pay &amp; Displays affected?</t>
  </si>
  <si>
    <t>P&amp;D Road 3:</t>
  </si>
  <si>
    <t>P&amp;D Road 4:</t>
  </si>
  <si>
    <t>P&amp;D Road 5:</t>
  </si>
  <si>
    <t>P&amp;D Road 6:</t>
  </si>
  <si>
    <t>P&amp;D Road 7:</t>
  </si>
  <si>
    <t>P&amp;D Road 8:</t>
  </si>
  <si>
    <t>P&amp;D Road 9:</t>
  </si>
  <si>
    <t>P&amp;D Road 10:</t>
  </si>
  <si>
    <t>Cost Summary</t>
  </si>
  <si>
    <t>Moving Restriction:</t>
  </si>
  <si>
    <t>Waiting board costs:</t>
  </si>
  <si>
    <t>Static Restriction:</t>
  </si>
  <si>
    <t>Bagging / masking bond:</t>
  </si>
  <si>
    <t>Road 1 Sub-total:</t>
  </si>
  <si>
    <t>Road 2 Sub-total:</t>
  </si>
  <si>
    <t>Road 3 Sub-total:</t>
  </si>
  <si>
    <t>Road 4 Sub-total:</t>
  </si>
  <si>
    <t>Road 5 Sub-total:</t>
  </si>
  <si>
    <t>Road 6 Sub-total:</t>
  </si>
  <si>
    <t>Road 7 Sub-total:</t>
  </si>
  <si>
    <t>Road 8 Sub-total:</t>
  </si>
  <si>
    <t>Road 9 Sub-total:</t>
  </si>
  <si>
    <t>Road 10 Sub-total:</t>
  </si>
  <si>
    <t>Order Cost:</t>
  </si>
  <si>
    <t>Implementation Cost:</t>
  </si>
  <si>
    <t>Total:</t>
  </si>
  <si>
    <t>Advertising Costs:</t>
  </si>
  <si>
    <t>Grand Total:</t>
  </si>
  <si>
    <t>For NCC Use Only:</t>
  </si>
  <si>
    <t>Officer deailing with application:</t>
  </si>
  <si>
    <t>Tel ext:</t>
  </si>
  <si>
    <t>Payment Ref:</t>
  </si>
  <si>
    <t>Application Approved:</t>
  </si>
  <si>
    <t>Date:</t>
  </si>
  <si>
    <t>street</t>
  </si>
  <si>
    <t>restriction no</t>
  </si>
  <si>
    <t>restriction this street</t>
  </si>
  <si>
    <t>restriction no total</t>
  </si>
  <si>
    <t>street no</t>
  </si>
  <si>
    <t>Road 1</t>
  </si>
  <si>
    <t>Moving Sub-total:</t>
  </si>
  <si>
    <t>Static Sub-total:</t>
  </si>
  <si>
    <t>Waiting Boards Sub-total:</t>
  </si>
  <si>
    <t>Road 2</t>
  </si>
  <si>
    <t>Road 3</t>
  </si>
  <si>
    <t>Road 4</t>
  </si>
  <si>
    <t>Road 5</t>
  </si>
  <si>
    <t>Road 6</t>
  </si>
  <si>
    <t>Road 7</t>
  </si>
  <si>
    <t>Road 8</t>
  </si>
  <si>
    <t>Road 9</t>
  </si>
  <si>
    <t>Road 10</t>
  </si>
  <si>
    <t>Please note - This application cannot be processed without a copy of a purchase order detailing the permit number (if applicable) and road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</si>
</sst>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A9C21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5" fillId="0" borderId="0" xfId="0" applyFont="1"/>
    <xf numFmtId="0" fontId="0" fillId="2" borderId="0" xfId="0" applyFill="1" applyAlignment="1">
      <alignment horizontal="right"/>
    </xf>
    <xf numFmtId="0" fontId="0" fillId="2" borderId="12" xfId="0" applyFill="1" applyBorder="1"/>
    <xf numFmtId="0" fontId="6" fillId="2" borderId="0" xfId="0" applyFont="1" applyFill="1"/>
    <xf numFmtId="0" fontId="0" fillId="2" borderId="0" xfId="0" applyFill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0" xfId="0" applyFill="1" applyAlignment="1">
      <alignment horizontal="right"/>
    </xf>
    <xf numFmtId="0" fontId="0" fillId="0" borderId="0" xfId="0" applyProtection="1">
      <protection locked="0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0" xfId="0" applyFill="1"/>
    <xf numFmtId="14" fontId="0" fillId="0" borderId="0" xfId="0" applyNumberFormat="1"/>
    <xf numFmtId="0" fontId="0" fillId="5" borderId="0" xfId="0" applyFill="1"/>
    <xf numFmtId="14" fontId="0" fillId="4" borderId="0" xfId="0" applyNumberFormat="1" applyFill="1"/>
    <xf numFmtId="164" fontId="0" fillId="5" borderId="0" xfId="0" applyNumberFormat="1" applyFill="1"/>
    <xf numFmtId="0" fontId="0" fillId="0" borderId="0" xfId="0" quotePrefix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12" xfId="0" applyFill="1" applyBorder="1"/>
    <xf numFmtId="0" fontId="0" fillId="3" borderId="15" xfId="0" applyFill="1" applyBorder="1"/>
    <xf numFmtId="0" fontId="0" fillId="3" borderId="13" xfId="0" applyFill="1" applyBorder="1"/>
    <xf numFmtId="0" fontId="8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14" xfId="0" applyFill="1" applyBorder="1"/>
    <xf numFmtId="0" fontId="0" fillId="3" borderId="16" xfId="0" applyFill="1" applyBorder="1"/>
    <xf numFmtId="0" fontId="7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/>
    <xf numFmtId="0" fontId="7" fillId="6" borderId="1" xfId="0" applyFont="1" applyFill="1" applyBorder="1"/>
    <xf numFmtId="0" fontId="9" fillId="6" borderId="2" xfId="0" applyFont="1" applyFill="1" applyBorder="1"/>
    <xf numFmtId="0" fontId="7" fillId="6" borderId="2" xfId="0" applyFont="1" applyFill="1" applyBorder="1"/>
    <xf numFmtId="0" fontId="7" fillId="6" borderId="3" xfId="0" applyFont="1" applyFill="1" applyBorder="1"/>
    <xf numFmtId="0" fontId="7" fillId="6" borderId="4" xfId="0" applyFont="1" applyFill="1" applyBorder="1"/>
    <xf numFmtId="0" fontId="7" fillId="6" borderId="0" xfId="0" applyFont="1" applyFill="1"/>
    <xf numFmtId="0" fontId="7" fillId="6" borderId="5" xfId="0" applyFont="1" applyFill="1" applyBorder="1"/>
    <xf numFmtId="0" fontId="7" fillId="6" borderId="0" xfId="0" applyFont="1" applyFill="1" applyAlignment="1">
      <alignment horizontal="right"/>
    </xf>
    <xf numFmtId="0" fontId="7" fillId="6" borderId="4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7" fillId="6" borderId="0" xfId="0" applyFont="1" applyFill="1" applyAlignment="1">
      <alignment horizontal="left" vertical="top"/>
    </xf>
    <xf numFmtId="0" fontId="7" fillId="6" borderId="6" xfId="0" applyFont="1" applyFill="1" applyBorder="1"/>
    <xf numFmtId="0" fontId="7" fillId="6" borderId="7" xfId="0" applyFont="1" applyFill="1" applyBorder="1"/>
    <xf numFmtId="0" fontId="7" fillId="6" borderId="7" xfId="0" applyFont="1" applyFill="1" applyBorder="1" applyAlignment="1">
      <alignment horizontal="left" vertical="top"/>
    </xf>
    <xf numFmtId="0" fontId="7" fillId="6" borderId="8" xfId="0" applyFont="1" applyFill="1" applyBorder="1"/>
    <xf numFmtId="0" fontId="7" fillId="0" borderId="0" xfId="0" applyFont="1" applyAlignment="1">
      <alignment horizontal="left" vertical="top"/>
    </xf>
    <xf numFmtId="0" fontId="9" fillId="3" borderId="2" xfId="0" applyFont="1" applyFill="1" applyBorder="1"/>
    <xf numFmtId="0" fontId="7" fillId="3" borderId="0" xfId="0" applyFont="1" applyFill="1"/>
    <xf numFmtId="0" fontId="7" fillId="3" borderId="0" xfId="0" applyFont="1" applyFill="1" applyAlignment="1">
      <alignment horizontal="left" vertical="top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Alignment="1">
      <alignment horizontal="right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right"/>
    </xf>
    <xf numFmtId="0" fontId="7" fillId="3" borderId="7" xfId="0" applyFont="1" applyFill="1" applyBorder="1"/>
    <xf numFmtId="0" fontId="7" fillId="3" borderId="7" xfId="0" applyFont="1" applyFill="1" applyBorder="1" applyAlignment="1">
      <alignment horizontal="left" vertical="top"/>
    </xf>
    <xf numFmtId="0" fontId="10" fillId="0" borderId="1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9" fillId="3" borderId="1" xfId="0" applyFont="1" applyFill="1" applyBorder="1"/>
    <xf numFmtId="165" fontId="7" fillId="3" borderId="0" xfId="0" applyNumberFormat="1" applyFont="1" applyFill="1"/>
    <xf numFmtId="0" fontId="7" fillId="0" borderId="12" xfId="0" applyFont="1" applyBorder="1"/>
    <xf numFmtId="0" fontId="7" fillId="0" borderId="13" xfId="0" applyFont="1" applyBorder="1"/>
    <xf numFmtId="164" fontId="7" fillId="0" borderId="0" xfId="0" applyNumberFormat="1" applyFont="1"/>
    <xf numFmtId="0" fontId="7" fillId="3" borderId="0" xfId="0" applyFont="1" applyFill="1" applyAlignment="1">
      <alignment horizontal="center"/>
    </xf>
    <xf numFmtId="165" fontId="7" fillId="3" borderId="0" xfId="0" applyNumberFormat="1" applyFont="1" applyFill="1" applyAlignment="1">
      <alignment horizontal="left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3" borderId="0" xfId="0" applyFont="1" applyFill="1" applyAlignment="1">
      <alignment vertical="center"/>
    </xf>
    <xf numFmtId="0" fontId="7" fillId="2" borderId="4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65" fontId="7" fillId="0" borderId="0" xfId="0" applyNumberFormat="1" applyFont="1" applyAlignment="1">
      <alignment vertical="center"/>
    </xf>
    <xf numFmtId="165" fontId="9" fillId="0" borderId="18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165" fontId="9" fillId="0" borderId="0" xfId="0" applyNumberFormat="1" applyFont="1" applyAlignment="1">
      <alignment horizontal="left" vertical="center"/>
    </xf>
    <xf numFmtId="165" fontId="9" fillId="0" borderId="15" xfId="0" applyNumberFormat="1" applyFont="1" applyBorder="1" applyAlignment="1">
      <alignment horizontal="left" vertical="center"/>
    </xf>
    <xf numFmtId="165" fontId="9" fillId="0" borderId="19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Protection="1">
      <protection locked="0"/>
    </xf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9" fillId="3" borderId="0" xfId="0" applyFont="1" applyFill="1"/>
    <xf numFmtId="0" fontId="9" fillId="3" borderId="4" xfId="0" applyFont="1" applyFill="1" applyBorder="1"/>
    <xf numFmtId="165" fontId="7" fillId="0" borderId="0" xfId="0" applyNumberFormat="1" applyFont="1"/>
    <xf numFmtId="0" fontId="7" fillId="3" borderId="0" xfId="0" applyFont="1" applyFill="1" applyAlignment="1">
      <alignment horizontal="left"/>
    </xf>
    <xf numFmtId="0" fontId="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14" fontId="0" fillId="0" borderId="20" xfId="0" applyNumberFormat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49" fontId="0" fillId="0" borderId="20" xfId="0" applyNumberFormat="1" applyBorder="1" applyAlignment="1" applyProtection="1">
      <alignment horizontal="left"/>
      <protection locked="0"/>
    </xf>
    <xf numFmtId="0" fontId="2" fillId="3" borderId="0" xfId="0" applyFont="1" applyFill="1"/>
    <xf numFmtId="0" fontId="0" fillId="3" borderId="0" xfId="0" applyFill="1"/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3" borderId="0" xfId="0" applyFill="1" applyAlignment="1">
      <alignment horizontal="right" wrapText="1"/>
    </xf>
    <xf numFmtId="0" fontId="0" fillId="0" borderId="20" xfId="0" applyBorder="1" applyAlignment="1" applyProtection="1">
      <alignment horizontal="left"/>
      <protection locked="0"/>
    </xf>
    <xf numFmtId="49" fontId="0" fillId="0" borderId="20" xfId="0" quotePrefix="1" applyNumberForma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49" fontId="0" fillId="0" borderId="9" xfId="0" quotePrefix="1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" fillId="3" borderId="20" xfId="0" applyFont="1" applyFill="1" applyBorder="1"/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/>
    </xf>
    <xf numFmtId="165" fontId="7" fillId="3" borderId="0" xfId="0" applyNumberFormat="1" applyFont="1" applyFill="1"/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165" fontId="2" fillId="3" borderId="10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right"/>
    </xf>
    <xf numFmtId="165" fontId="7" fillId="3" borderId="20" xfId="0" applyNumberFormat="1" applyFont="1" applyFill="1" applyBorder="1"/>
    <xf numFmtId="0" fontId="7" fillId="3" borderId="13" xfId="0" applyFont="1" applyFill="1" applyBorder="1" applyAlignment="1">
      <alignment horizontal="right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3" borderId="0" xfId="0" applyFont="1" applyFill="1"/>
    <xf numFmtId="165" fontId="7" fillId="3" borderId="0" xfId="0" applyNumberFormat="1" applyFont="1" applyFill="1" applyAlignment="1">
      <alignment horizontal="left"/>
    </xf>
    <xf numFmtId="165" fontId="7" fillId="3" borderId="0" xfId="0" applyNumberFormat="1" applyFont="1" applyFill="1" applyAlignment="1">
      <alignment horizontal="right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right" vertical="center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0" xfId="0" quotePrefix="1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7" fillId="2" borderId="0" xfId="0" applyFont="1" applyFill="1" applyAlignment="1">
      <alignment horizontal="righ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9" fillId="2" borderId="0" xfId="0" applyFont="1" applyFill="1" applyAlignment="1">
      <alignment horizontal="right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14" fontId="7" fillId="0" borderId="9" xfId="0" applyNumberFormat="1" applyFont="1" applyBorder="1" applyAlignment="1" applyProtection="1">
      <alignment horizontal="center"/>
      <protection locked="0"/>
    </xf>
    <xf numFmtId="14" fontId="7" fillId="0" borderId="10" xfId="0" applyNumberFormat="1" applyFont="1" applyBorder="1" applyAlignment="1" applyProtection="1">
      <alignment horizontal="center"/>
      <protection locked="0"/>
    </xf>
    <xf numFmtId="14" fontId="7" fillId="0" borderId="11" xfId="0" applyNumberFormat="1" applyFont="1" applyBorder="1" applyAlignment="1" applyProtection="1">
      <alignment horizontal="center"/>
      <protection locked="0"/>
    </xf>
    <xf numFmtId="165" fontId="7" fillId="0" borderId="10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0" fillId="0" borderId="10" xfId="0" applyNumberFormat="1" applyBorder="1" applyAlignment="1">
      <alignment vertical="center"/>
    </xf>
    <xf numFmtId="0" fontId="6" fillId="3" borderId="0" xfId="0" applyFont="1" applyFill="1" applyAlignment="1">
      <alignment horizontal="right" wrapText="1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2">
    <dxf>
      <font>
        <color rgb="FFFF000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O$37" lockText="1" noThreeD="1"/>
</file>

<file path=xl/ctrlProps/ctrlProp10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11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12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13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14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15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16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17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18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19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21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22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23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24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25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26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27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28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29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3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30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31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32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33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34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35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36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37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38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39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4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40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41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42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43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44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45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46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47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48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49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5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50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51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52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53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54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55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56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57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58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59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6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60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61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62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63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64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65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66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67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68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69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7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70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71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72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73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74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75.xml><?xml version="1.0" encoding="utf-8"?>
<formControlPr xmlns="http://schemas.microsoft.com/office/spreadsheetml/2009/9/main" objectType="Drop" dropLines="15" dropStyle="combo" dx="16" fmlaLink="$AS$15" fmlaRange="Schedule!$C:$C" noThreeD="1" sel="1" val="0"/>
</file>

<file path=xl/ctrlProps/ctrlProp76.xml><?xml version="1.0" encoding="utf-8"?>
<formControlPr xmlns="http://schemas.microsoft.com/office/spreadsheetml/2009/9/main" objectType="Drop" dropLines="15" dropStyle="combo" dx="16" fmlaLink="$AS$20" fmlaRange="Schedule!$C:$C" noThreeD="1" sel="1" val="0"/>
</file>

<file path=xl/ctrlProps/ctrlProp77.xml><?xml version="1.0" encoding="utf-8"?>
<formControlPr xmlns="http://schemas.microsoft.com/office/spreadsheetml/2009/9/main" objectType="Drop" dropLines="15" dropStyle="combo" dx="16" fmlaLink="$AS$25" fmlaRange="Schedule!$C:$C" noThreeD="1" sel="1" val="0"/>
</file>

<file path=xl/ctrlProps/ctrlProp78.xml><?xml version="1.0" encoding="utf-8"?>
<formControlPr xmlns="http://schemas.microsoft.com/office/spreadsheetml/2009/9/main" objectType="Drop" dropLines="15" dropStyle="combo" dx="16" fmlaLink="$AS$30" fmlaRange="Schedule!$C:$C" noThreeD="1" sel="1" val="0"/>
</file>

<file path=xl/ctrlProps/ctrlProp79.xml><?xml version="1.0" encoding="utf-8"?>
<formControlPr xmlns="http://schemas.microsoft.com/office/spreadsheetml/2009/9/main" objectType="Drop" dropStyle="combo" dx="16" fmlaLink="$AS$38" fmlaRange="Schedule!$H:$H" noThreeD="1" sel="1" val="0"/>
</file>

<file path=xl/ctrlProps/ctrlProp8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80.xml><?xml version="1.0" encoding="utf-8"?>
<formControlPr xmlns="http://schemas.microsoft.com/office/spreadsheetml/2009/9/main" objectType="Drop" dropStyle="combo" dx="16" fmlaLink="$AS$44" fmlaRange="Schedule!$H:$H" noThreeD="1" sel="1" val="0"/>
</file>

<file path=xl/ctrlProps/ctrlProp81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82.xml><?xml version="1.0" encoding="utf-8"?>
<formControlPr xmlns="http://schemas.microsoft.com/office/spreadsheetml/2009/9/main" objectType="Drop" dropStyle="combo" dx="16" fmlaLink="$AS$56" fmlaRange="Schedule!$H:$H" noThreeD="1" sel="1" val="0"/>
</file>

<file path=xl/ctrlProps/ctrlProp83.xml><?xml version="1.0" encoding="utf-8"?>
<formControlPr xmlns="http://schemas.microsoft.com/office/spreadsheetml/2009/9/main" objectType="CheckBox" fmlaLink="$AT$18" lockText="1" noThreeD="1"/>
</file>

<file path=xl/ctrlProps/ctrlProp84.xml><?xml version="1.0" encoding="utf-8"?>
<formControlPr xmlns="http://schemas.microsoft.com/office/spreadsheetml/2009/9/main" objectType="CheckBox" fmlaLink="$AT$19" lockText="1" noThreeD="1"/>
</file>

<file path=xl/ctrlProps/ctrlProp85.xml><?xml version="1.0" encoding="utf-8"?>
<formControlPr xmlns="http://schemas.microsoft.com/office/spreadsheetml/2009/9/main" objectType="CheckBox" fmlaLink="$AT$21" lockText="1" noThreeD="1"/>
</file>

<file path=xl/ctrlProps/ctrlProp86.xml><?xml version="1.0" encoding="utf-8"?>
<formControlPr xmlns="http://schemas.microsoft.com/office/spreadsheetml/2009/9/main" objectType="CheckBox" fmlaLink="$AT$23" lockText="1" noThreeD="1"/>
</file>

<file path=xl/ctrlProps/ctrlProp87.xml><?xml version="1.0" encoding="utf-8"?>
<formControlPr xmlns="http://schemas.microsoft.com/office/spreadsheetml/2009/9/main" objectType="CheckBox" fmlaLink="$AT$25" lockText="1" noThreeD="1"/>
</file>

<file path=xl/ctrlProps/ctrlProp88.xml><?xml version="1.0" encoding="utf-8"?>
<formControlPr xmlns="http://schemas.microsoft.com/office/spreadsheetml/2009/9/main" objectType="CheckBox" fmlaLink="$AT$27" lockText="1" noThreeD="1"/>
</file>

<file path=xl/ctrlProps/ctrlProp89.xml><?xml version="1.0" encoding="utf-8"?>
<formControlPr xmlns="http://schemas.microsoft.com/office/spreadsheetml/2009/9/main" objectType="CheckBox" fmlaLink="$AT$20" lockText="1" noThreeD="1"/>
</file>

<file path=xl/ctrlProps/ctrlProp9.xml><?xml version="1.0" encoding="utf-8"?>
<formControlPr xmlns="http://schemas.microsoft.com/office/spreadsheetml/2009/9/main" objectType="Drop" dropStyle="combo" dx="16" fmlaLink="$AS$50" fmlaRange="Schedule!$H:$H" noThreeD="1" sel="1" val="0"/>
</file>

<file path=xl/ctrlProps/ctrlProp90.xml><?xml version="1.0" encoding="utf-8"?>
<formControlPr xmlns="http://schemas.microsoft.com/office/spreadsheetml/2009/9/main" objectType="CheckBox" fmlaLink="$AT$22" lockText="1" noThreeD="1"/>
</file>

<file path=xl/ctrlProps/ctrlProp91.xml><?xml version="1.0" encoding="utf-8"?>
<formControlPr xmlns="http://schemas.microsoft.com/office/spreadsheetml/2009/9/main" objectType="CheckBox" fmlaLink="$AT$24" lockText="1" noThreeD="1"/>
</file>

<file path=xl/ctrlProps/ctrlProp92.xml><?xml version="1.0" encoding="utf-8"?>
<formControlPr xmlns="http://schemas.microsoft.com/office/spreadsheetml/2009/9/main" objectType="CheckBox" fmlaLink="$AT$2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164938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36</xdr:row>
          <xdr:rowOff>0</xdr:rowOff>
        </xdr:from>
        <xdr:to>
          <xdr:col>27</xdr:col>
          <xdr:colOff>104775</xdr:colOff>
          <xdr:row>37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36</xdr:row>
          <xdr:rowOff>0</xdr:rowOff>
        </xdr:from>
        <xdr:to>
          <xdr:col>30</xdr:col>
          <xdr:colOff>104775</xdr:colOff>
          <xdr:row>37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D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D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D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D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D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D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D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D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E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E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E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E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E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E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11271" name="Drop Dow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E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E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F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12290" name="Drop Dow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F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12291" name="Drop Dow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F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12292" name="Drop Dow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F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12293" name="Drop Dow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F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F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12295" name="Drop Dow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F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12296" name="Drop Dow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F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18</xdr:row>
          <xdr:rowOff>76200</xdr:rowOff>
        </xdr:from>
        <xdr:to>
          <xdr:col>12</xdr:col>
          <xdr:colOff>50800</xdr:colOff>
          <xdr:row>20</xdr:row>
          <xdr:rowOff>38100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1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165100</xdr:colOff>
          <xdr:row>18</xdr:row>
          <xdr:rowOff>88900</xdr:rowOff>
        </xdr:from>
        <xdr:to>
          <xdr:col>25</xdr:col>
          <xdr:colOff>38100</xdr:colOff>
          <xdr:row>20</xdr:row>
          <xdr:rowOff>50800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1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165100</xdr:colOff>
          <xdr:row>20</xdr:row>
          <xdr:rowOff>12700</xdr:rowOff>
        </xdr:from>
        <xdr:to>
          <xdr:col>25</xdr:col>
          <xdr:colOff>38100</xdr:colOff>
          <xdr:row>22</xdr:row>
          <xdr:rowOff>38100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1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165100</xdr:colOff>
          <xdr:row>22</xdr:row>
          <xdr:rowOff>12700</xdr:rowOff>
        </xdr:from>
        <xdr:to>
          <xdr:col>25</xdr:col>
          <xdr:colOff>38100</xdr:colOff>
          <xdr:row>24</xdr:row>
          <xdr:rowOff>38100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11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165100</xdr:colOff>
          <xdr:row>24</xdr:row>
          <xdr:rowOff>12700</xdr:rowOff>
        </xdr:from>
        <xdr:to>
          <xdr:col>25</xdr:col>
          <xdr:colOff>38100</xdr:colOff>
          <xdr:row>26</xdr:row>
          <xdr:rowOff>38100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11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165100</xdr:colOff>
          <xdr:row>26</xdr:row>
          <xdr:rowOff>12700</xdr:rowOff>
        </xdr:from>
        <xdr:to>
          <xdr:col>25</xdr:col>
          <xdr:colOff>38100</xdr:colOff>
          <xdr:row>28</xdr:row>
          <xdr:rowOff>38100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11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20</xdr:row>
          <xdr:rowOff>12700</xdr:rowOff>
        </xdr:from>
        <xdr:to>
          <xdr:col>12</xdr:col>
          <xdr:colOff>50800</xdr:colOff>
          <xdr:row>22</xdr:row>
          <xdr:rowOff>38100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1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22</xdr:row>
          <xdr:rowOff>12700</xdr:rowOff>
        </xdr:from>
        <xdr:to>
          <xdr:col>12</xdr:col>
          <xdr:colOff>50800</xdr:colOff>
          <xdr:row>24</xdr:row>
          <xdr:rowOff>38100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1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24</xdr:row>
          <xdr:rowOff>12700</xdr:rowOff>
        </xdr:from>
        <xdr:to>
          <xdr:col>12</xdr:col>
          <xdr:colOff>50800</xdr:colOff>
          <xdr:row>26</xdr:row>
          <xdr:rowOff>38100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1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26</xdr:row>
          <xdr:rowOff>12700</xdr:rowOff>
        </xdr:from>
        <xdr:to>
          <xdr:col>12</xdr:col>
          <xdr:colOff>50800</xdr:colOff>
          <xdr:row>28</xdr:row>
          <xdr:rowOff>38100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1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6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6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6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6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6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6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7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7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7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7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7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7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8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8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8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8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8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8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9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9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9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9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9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9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9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9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A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A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7171" name="Drop Dow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A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A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7173" name="Drop Dow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A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7174" name="Drop Dow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A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A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A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B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B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8195" name="Drop Dow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B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8196" name="Drop Dow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B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8197" name="Drop Dow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B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8198" name="Drop Dow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B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8199" name="Drop Dow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B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8200" name="Drop Dow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B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139700</xdr:colOff>
      <xdr:row>0</xdr:row>
      <xdr:rowOff>50800</xdr:rowOff>
    </xdr:from>
    <xdr:to>
      <xdr:col>34</xdr:col>
      <xdr:colOff>168113</xdr:colOff>
      <xdr:row>2</xdr:row>
      <xdr:rowOff>98371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5" y="50800"/>
          <a:ext cx="1295238" cy="4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35</xdr:col>
          <xdr:colOff>152400</xdr:colOff>
          <xdr:row>15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C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35</xdr:col>
          <xdr:colOff>152400</xdr:colOff>
          <xdr:row>20</xdr:row>
          <xdr:rowOff>12700</xdr:rowOff>
        </xdr:to>
        <xdr:sp macro="" textlink="">
          <xdr:nvSpPr>
            <xdr:cNvPr id="9218" name="Drop Dow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C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35</xdr:col>
          <xdr:colOff>152400</xdr:colOff>
          <xdr:row>25</xdr:row>
          <xdr:rowOff>12700</xdr:rowOff>
        </xdr:to>
        <xdr:sp macro="" textlink="">
          <xdr:nvSpPr>
            <xdr:cNvPr id="9219" name="Drop Dow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C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35</xdr:col>
          <xdr:colOff>152400</xdr:colOff>
          <xdr:row>30</xdr:row>
          <xdr:rowOff>12700</xdr:rowOff>
        </xdr:to>
        <xdr:sp macro="" textlink="">
          <xdr:nvSpPr>
            <xdr:cNvPr id="9220" name="Drop Dow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C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35</xdr:col>
          <xdr:colOff>152400</xdr:colOff>
          <xdr:row>38</xdr:row>
          <xdr:rowOff>12700</xdr:rowOff>
        </xdr:to>
        <xdr:sp macro="" textlink="">
          <xdr:nvSpPr>
            <xdr:cNvPr id="9221" name="Drop Dow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C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35</xdr:col>
          <xdr:colOff>152400</xdr:colOff>
          <xdr:row>44</xdr:row>
          <xdr:rowOff>12700</xdr:rowOff>
        </xdr:to>
        <xdr:sp macro="" textlink="">
          <xdr:nvSpPr>
            <xdr:cNvPr id="9222" name="Drop Dow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C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35</xdr:col>
          <xdr:colOff>152400</xdr:colOff>
          <xdr:row>50</xdr:row>
          <xdr:rowOff>12700</xdr:rowOff>
        </xdr:to>
        <xdr:sp macro="" textlink="">
          <xdr:nvSpPr>
            <xdr:cNvPr id="9223" name="Drop Dow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C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35</xdr:col>
          <xdr:colOff>152400</xdr:colOff>
          <xdr:row>56</xdr:row>
          <xdr:rowOff>12700</xdr:rowOff>
        </xdr:to>
        <xdr:sp macro="" textlink="">
          <xdr:nvSpPr>
            <xdr:cNvPr id="9224" name="Drop Dow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C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5" Type="http://schemas.openxmlformats.org/officeDocument/2006/relationships/ctrlProp" Target="../ctrlProps/ctrlProp44.xml"/><Relationship Id="rId10" Type="http://schemas.openxmlformats.org/officeDocument/2006/relationships/ctrlProp" Target="../ctrlProps/ctrlProp4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6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61.xml"/><Relationship Id="rId11" Type="http://schemas.openxmlformats.org/officeDocument/2006/relationships/ctrlProp" Target="../ctrlProps/ctrlProp66.xml"/><Relationship Id="rId5" Type="http://schemas.openxmlformats.org/officeDocument/2006/relationships/ctrlProp" Target="../ctrlProps/ctrlProp60.xml"/><Relationship Id="rId10" Type="http://schemas.openxmlformats.org/officeDocument/2006/relationships/ctrlProp" Target="../ctrlProps/ctrlProp65.xml"/><Relationship Id="rId4" Type="http://schemas.openxmlformats.org/officeDocument/2006/relationships/ctrlProp" Target="../ctrlProps/ctrlProp59.xml"/><Relationship Id="rId9" Type="http://schemas.openxmlformats.org/officeDocument/2006/relationships/ctrlProp" Target="../ctrlProps/ctrlProp6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7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69.xml"/><Relationship Id="rId11" Type="http://schemas.openxmlformats.org/officeDocument/2006/relationships/ctrlProp" Target="../ctrlProps/ctrlProp74.xml"/><Relationship Id="rId5" Type="http://schemas.openxmlformats.org/officeDocument/2006/relationships/ctrlProp" Target="../ctrlProps/ctrlProp68.xml"/><Relationship Id="rId10" Type="http://schemas.openxmlformats.org/officeDocument/2006/relationships/ctrlProp" Target="../ctrlProps/ctrlProp73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78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5" Type="http://schemas.openxmlformats.org/officeDocument/2006/relationships/ctrlProp" Target="../ctrlProps/ctrlProp76.xml"/><Relationship Id="rId10" Type="http://schemas.openxmlformats.org/officeDocument/2006/relationships/ctrlProp" Target="../ctrlProps/ctrlProp81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7.xml"/><Relationship Id="rId13" Type="http://schemas.openxmlformats.org/officeDocument/2006/relationships/ctrlProp" Target="../ctrlProps/ctrlProp92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86.xml"/><Relationship Id="rId12" Type="http://schemas.openxmlformats.org/officeDocument/2006/relationships/ctrlProp" Target="../ctrlProps/ctrlProp9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85.xml"/><Relationship Id="rId11" Type="http://schemas.openxmlformats.org/officeDocument/2006/relationships/ctrlProp" Target="../ctrlProps/ctrlProp90.xml"/><Relationship Id="rId5" Type="http://schemas.openxmlformats.org/officeDocument/2006/relationships/ctrlProp" Target="../ctrlProps/ctrlProp84.xml"/><Relationship Id="rId10" Type="http://schemas.openxmlformats.org/officeDocument/2006/relationships/ctrlProp" Target="../ctrlProps/ctrlProp89.xml"/><Relationship Id="rId4" Type="http://schemas.openxmlformats.org/officeDocument/2006/relationships/ctrlProp" Target="../ctrlProps/ctrlProp83.xml"/><Relationship Id="rId9" Type="http://schemas.openxmlformats.org/officeDocument/2006/relationships/ctrlProp" Target="../ctrlProps/ctrlProp8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5346-661E-4F5D-944A-7E979BB25731}">
  <sheetPr codeName="Sheet1"/>
  <dimension ref="A1:AW64"/>
  <sheetViews>
    <sheetView tabSelected="1" zoomScaleNormal="100" zoomScaleSheetLayoutView="100" workbookViewId="0">
      <selection activeCell="AA59" sqref="AA59"/>
    </sheetView>
  </sheetViews>
  <sheetFormatPr defaultColWidth="2.54296875" defaultRowHeight="15" customHeight="1" x14ac:dyDescent="0.35"/>
  <cols>
    <col min="20" max="20" width="2.54296875" customWidth="1"/>
    <col min="37" max="42" width="2.54296875" hidden="1" customWidth="1"/>
    <col min="43" max="47" width="2.54296875" customWidth="1"/>
  </cols>
  <sheetData>
    <row r="1" spans="1:49" ht="15" customHeight="1" x14ac:dyDescent="0.35">
      <c r="A1" s="1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2"/>
      <c r="AC1" s="2"/>
      <c r="AD1" s="2"/>
      <c r="AE1" s="2"/>
      <c r="AF1" s="2"/>
      <c r="AG1" s="2"/>
      <c r="AH1" s="2"/>
      <c r="AI1" s="2"/>
      <c r="AJ1" s="3"/>
    </row>
    <row r="2" spans="1:49" ht="15" customHeight="1" x14ac:dyDescent="0.35">
      <c r="A2" s="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5"/>
    </row>
    <row r="3" spans="1:49" ht="15" customHeight="1" thickBot="1" x14ac:dyDescent="0.4">
      <c r="A3" s="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7"/>
      <c r="AC3" s="7"/>
      <c r="AD3" s="7"/>
      <c r="AE3" s="7"/>
      <c r="AF3" s="7"/>
      <c r="AG3" s="7"/>
      <c r="AH3" s="7"/>
      <c r="AI3" s="7"/>
      <c r="AJ3" s="8"/>
    </row>
    <row r="4" spans="1:49" ht="7.5" customHeight="1" thickBot="1" x14ac:dyDescent="0.4"/>
    <row r="5" spans="1:49" ht="7.5" customHeight="1" x14ac:dyDescent="0.3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</row>
    <row r="6" spans="1:49" ht="15" customHeight="1" x14ac:dyDescent="0.45">
      <c r="A6" s="12"/>
      <c r="B6" s="201" t="s">
        <v>1</v>
      </c>
      <c r="C6" s="201"/>
      <c r="D6" s="201"/>
      <c r="E6" s="201"/>
      <c r="F6" s="201"/>
      <c r="G6" s="201"/>
      <c r="H6" s="201"/>
      <c r="I6" s="13"/>
      <c r="J6" s="13"/>
      <c r="K6" s="13"/>
      <c r="L6" s="13"/>
      <c r="M6" s="13"/>
      <c r="N6" s="13"/>
      <c r="O6" s="13"/>
      <c r="P6" s="13"/>
      <c r="Q6" s="13"/>
      <c r="R6" s="13"/>
      <c r="S6" s="201" t="s">
        <v>2</v>
      </c>
      <c r="T6" s="201"/>
      <c r="U6" s="201"/>
      <c r="V6" s="201"/>
      <c r="W6" s="201"/>
      <c r="X6" s="201"/>
      <c r="Y6" s="201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4"/>
      <c r="AW6" s="15" t="s">
        <v>3</v>
      </c>
    </row>
    <row r="7" spans="1:49" ht="7.5" customHeight="1" x14ac:dyDescent="0.35">
      <c r="A7" s="12"/>
      <c r="B7" s="16"/>
      <c r="C7" s="16"/>
      <c r="D7" s="16"/>
      <c r="E7" s="16"/>
      <c r="F7" s="16"/>
      <c r="G7" s="16"/>
      <c r="H7" s="16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</row>
    <row r="8" spans="1:49" ht="15" customHeight="1" x14ac:dyDescent="0.35">
      <c r="A8" s="12"/>
      <c r="B8" s="188" t="s">
        <v>4</v>
      </c>
      <c r="C8" s="188"/>
      <c r="D8" s="188"/>
      <c r="E8" s="188"/>
      <c r="F8" s="188"/>
      <c r="G8" s="188"/>
      <c r="H8" s="188"/>
      <c r="I8" s="181"/>
      <c r="J8" s="182"/>
      <c r="K8" s="182"/>
      <c r="L8" s="182"/>
      <c r="M8" s="182"/>
      <c r="N8" s="182"/>
      <c r="O8" s="182"/>
      <c r="P8" s="182"/>
      <c r="Q8" s="182"/>
      <c r="R8" s="183"/>
      <c r="S8" s="17"/>
      <c r="T8" s="13"/>
      <c r="U8" s="13"/>
      <c r="V8" s="13"/>
      <c r="W8" s="13"/>
      <c r="X8" s="13"/>
      <c r="Y8" s="13"/>
      <c r="Z8" s="18" t="s">
        <v>5</v>
      </c>
      <c r="AA8" s="13"/>
      <c r="AB8" s="13"/>
      <c r="AC8" s="13"/>
      <c r="AD8" s="13"/>
      <c r="AE8" s="13"/>
      <c r="AF8" s="13"/>
      <c r="AG8" s="13"/>
      <c r="AH8" s="13"/>
      <c r="AI8" s="13"/>
      <c r="AJ8" s="14"/>
    </row>
    <row r="9" spans="1:49" ht="15" customHeight="1" x14ac:dyDescent="0.35">
      <c r="A9" s="12"/>
      <c r="B9" s="188" t="s">
        <v>6</v>
      </c>
      <c r="C9" s="188"/>
      <c r="D9" s="188"/>
      <c r="E9" s="188"/>
      <c r="F9" s="188"/>
      <c r="G9" s="188"/>
      <c r="H9" s="188"/>
      <c r="I9" s="181"/>
      <c r="J9" s="182"/>
      <c r="K9" s="182"/>
      <c r="L9" s="182"/>
      <c r="M9" s="182"/>
      <c r="N9" s="182"/>
      <c r="O9" s="182"/>
      <c r="P9" s="182"/>
      <c r="Q9" s="182"/>
      <c r="R9" s="183"/>
      <c r="S9" s="192" t="s">
        <v>6</v>
      </c>
      <c r="T9" s="188"/>
      <c r="U9" s="188"/>
      <c r="V9" s="188"/>
      <c r="W9" s="188"/>
      <c r="X9" s="188"/>
      <c r="Y9" s="193"/>
      <c r="Z9" s="181"/>
      <c r="AA9" s="182"/>
      <c r="AB9" s="182"/>
      <c r="AC9" s="182"/>
      <c r="AD9" s="182"/>
      <c r="AE9" s="182"/>
      <c r="AF9" s="182"/>
      <c r="AG9" s="182"/>
      <c r="AH9" s="182"/>
      <c r="AI9" s="183"/>
      <c r="AJ9" s="14"/>
    </row>
    <row r="10" spans="1:49" ht="15" customHeight="1" x14ac:dyDescent="0.35">
      <c r="A10" s="12"/>
      <c r="B10" s="188" t="s">
        <v>7</v>
      </c>
      <c r="C10" s="188"/>
      <c r="D10" s="188"/>
      <c r="E10" s="188"/>
      <c r="F10" s="188"/>
      <c r="G10" s="188"/>
      <c r="H10" s="188"/>
      <c r="I10" s="181"/>
      <c r="J10" s="182"/>
      <c r="K10" s="182"/>
      <c r="L10" s="182"/>
      <c r="M10" s="182"/>
      <c r="N10" s="182"/>
      <c r="O10" s="182"/>
      <c r="P10" s="182"/>
      <c r="Q10" s="182"/>
      <c r="R10" s="183"/>
      <c r="S10" s="192" t="s">
        <v>8</v>
      </c>
      <c r="T10" s="188"/>
      <c r="U10" s="188"/>
      <c r="V10" s="188"/>
      <c r="W10" s="188"/>
      <c r="X10" s="188"/>
      <c r="Y10" s="193"/>
      <c r="Z10" s="181"/>
      <c r="AA10" s="182"/>
      <c r="AB10" s="182"/>
      <c r="AC10" s="182"/>
      <c r="AD10" s="182"/>
      <c r="AE10" s="182"/>
      <c r="AF10" s="182"/>
      <c r="AG10" s="182"/>
      <c r="AH10" s="182"/>
      <c r="AI10" s="183"/>
      <c r="AJ10" s="14"/>
    </row>
    <row r="11" spans="1:49" ht="15" customHeight="1" x14ac:dyDescent="0.35">
      <c r="A11" s="12"/>
      <c r="B11" s="188" t="s">
        <v>9</v>
      </c>
      <c r="C11" s="188"/>
      <c r="D11" s="188"/>
      <c r="E11" s="188"/>
      <c r="F11" s="188"/>
      <c r="G11" s="188"/>
      <c r="H11" s="188"/>
      <c r="I11" s="181"/>
      <c r="J11" s="182"/>
      <c r="K11" s="182"/>
      <c r="L11" s="182"/>
      <c r="M11" s="182"/>
      <c r="N11" s="182"/>
      <c r="O11" s="182"/>
      <c r="P11" s="182"/>
      <c r="Q11" s="182"/>
      <c r="R11" s="183"/>
      <c r="S11" s="192" t="s">
        <v>10</v>
      </c>
      <c r="T11" s="188"/>
      <c r="U11" s="188"/>
      <c r="V11" s="188"/>
      <c r="W11" s="188"/>
      <c r="X11" s="188"/>
      <c r="Y11" s="193"/>
      <c r="Z11" s="181"/>
      <c r="AA11" s="182"/>
      <c r="AB11" s="182"/>
      <c r="AC11" s="182"/>
      <c r="AD11" s="182"/>
      <c r="AE11" s="182"/>
      <c r="AF11" s="182"/>
      <c r="AG11" s="182"/>
      <c r="AH11" s="182"/>
      <c r="AI11" s="183"/>
      <c r="AJ11" s="14"/>
    </row>
    <row r="12" spans="1:49" ht="15" customHeight="1" x14ac:dyDescent="0.35">
      <c r="A12" s="12"/>
      <c r="B12" s="188" t="s">
        <v>11</v>
      </c>
      <c r="C12" s="188"/>
      <c r="D12" s="188"/>
      <c r="E12" s="188"/>
      <c r="F12" s="188"/>
      <c r="G12" s="188"/>
      <c r="H12" s="188"/>
      <c r="I12" s="181"/>
      <c r="J12" s="182"/>
      <c r="K12" s="182"/>
      <c r="L12" s="182"/>
      <c r="M12" s="182"/>
      <c r="N12" s="182"/>
      <c r="O12" s="182"/>
      <c r="P12" s="182"/>
      <c r="Q12" s="182"/>
      <c r="R12" s="183"/>
      <c r="S12" s="192" t="s">
        <v>12</v>
      </c>
      <c r="T12" s="188"/>
      <c r="U12" s="188"/>
      <c r="V12" s="188"/>
      <c r="W12" s="188"/>
      <c r="X12" s="188"/>
      <c r="Y12" s="193"/>
      <c r="Z12" s="181"/>
      <c r="AA12" s="182"/>
      <c r="AB12" s="182"/>
      <c r="AC12" s="182"/>
      <c r="AD12" s="182"/>
      <c r="AE12" s="182"/>
      <c r="AF12" s="182"/>
      <c r="AG12" s="182"/>
      <c r="AH12" s="182"/>
      <c r="AI12" s="183"/>
      <c r="AJ12" s="14"/>
    </row>
    <row r="13" spans="1:49" ht="15" customHeight="1" x14ac:dyDescent="0.35">
      <c r="A13" s="12"/>
      <c r="B13" s="188" t="s">
        <v>13</v>
      </c>
      <c r="C13" s="188"/>
      <c r="D13" s="188"/>
      <c r="E13" s="188"/>
      <c r="F13" s="188"/>
      <c r="G13" s="188"/>
      <c r="H13" s="188"/>
      <c r="I13" s="194"/>
      <c r="J13" s="195"/>
      <c r="K13" s="195"/>
      <c r="L13" s="195"/>
      <c r="M13" s="195"/>
      <c r="N13" s="196"/>
      <c r="O13" s="19"/>
      <c r="P13" s="19"/>
      <c r="Q13" s="19"/>
      <c r="R13" s="19"/>
      <c r="S13" s="188" t="s">
        <v>13</v>
      </c>
      <c r="T13" s="188"/>
      <c r="U13" s="188"/>
      <c r="V13" s="188"/>
      <c r="W13" s="188"/>
      <c r="X13" s="188"/>
      <c r="Y13" s="188"/>
      <c r="Z13" s="194"/>
      <c r="AA13" s="195"/>
      <c r="AB13" s="195"/>
      <c r="AC13" s="195"/>
      <c r="AD13" s="195"/>
      <c r="AE13" s="196"/>
      <c r="AF13" s="19"/>
      <c r="AG13" s="19"/>
      <c r="AH13" s="19"/>
      <c r="AI13" s="19"/>
      <c r="AJ13" s="14"/>
    </row>
    <row r="14" spans="1:49" ht="15" customHeight="1" x14ac:dyDescent="0.35">
      <c r="A14" s="12"/>
      <c r="B14" s="188" t="s">
        <v>14</v>
      </c>
      <c r="C14" s="188"/>
      <c r="D14" s="188"/>
      <c r="E14" s="188"/>
      <c r="F14" s="188"/>
      <c r="G14" s="188"/>
      <c r="H14" s="188"/>
      <c r="I14" s="189"/>
      <c r="J14" s="190"/>
      <c r="K14" s="190"/>
      <c r="L14" s="190"/>
      <c r="M14" s="190"/>
      <c r="N14" s="191"/>
      <c r="O14" s="19"/>
      <c r="P14" s="19"/>
      <c r="Q14" s="19"/>
      <c r="R14" s="19"/>
      <c r="S14" s="188" t="s">
        <v>14</v>
      </c>
      <c r="T14" s="188"/>
      <c r="U14" s="188"/>
      <c r="V14" s="188"/>
      <c r="W14" s="188"/>
      <c r="X14" s="188"/>
      <c r="Y14" s="188"/>
      <c r="Z14" s="189"/>
      <c r="AA14" s="190"/>
      <c r="AB14" s="190"/>
      <c r="AC14" s="190"/>
      <c r="AD14" s="190"/>
      <c r="AE14" s="191"/>
      <c r="AF14" s="19"/>
      <c r="AG14" s="19"/>
      <c r="AH14" s="19"/>
      <c r="AI14" s="19"/>
      <c r="AJ14" s="14"/>
    </row>
    <row r="15" spans="1:49" ht="15" customHeight="1" x14ac:dyDescent="0.35">
      <c r="A15" s="12"/>
      <c r="B15" s="188" t="s">
        <v>15</v>
      </c>
      <c r="C15" s="188"/>
      <c r="D15" s="188"/>
      <c r="E15" s="188"/>
      <c r="F15" s="188"/>
      <c r="G15" s="188"/>
      <c r="H15" s="188"/>
      <c r="I15" s="181"/>
      <c r="J15" s="182"/>
      <c r="K15" s="182"/>
      <c r="L15" s="182"/>
      <c r="M15" s="182"/>
      <c r="N15" s="182"/>
      <c r="O15" s="182"/>
      <c r="P15" s="182"/>
      <c r="Q15" s="182"/>
      <c r="R15" s="183"/>
      <c r="S15" s="188" t="s">
        <v>15</v>
      </c>
      <c r="T15" s="188"/>
      <c r="U15" s="188"/>
      <c r="V15" s="188"/>
      <c r="W15" s="188"/>
      <c r="X15" s="188"/>
      <c r="Y15" s="188"/>
      <c r="Z15" s="181"/>
      <c r="AA15" s="182"/>
      <c r="AB15" s="182"/>
      <c r="AC15" s="182"/>
      <c r="AD15" s="182"/>
      <c r="AE15" s="182"/>
      <c r="AF15" s="182"/>
      <c r="AG15" s="182"/>
      <c r="AH15" s="182"/>
      <c r="AI15" s="183"/>
      <c r="AJ15" s="14"/>
    </row>
    <row r="16" spans="1:49" ht="7.5" customHeight="1" x14ac:dyDescent="0.35">
      <c r="A16" s="12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4"/>
    </row>
    <row r="17" spans="1:36" ht="15" customHeight="1" x14ac:dyDescent="0.35">
      <c r="A17" s="12"/>
      <c r="B17" s="16"/>
      <c r="C17" s="16"/>
      <c r="D17" s="16"/>
      <c r="E17" s="16"/>
      <c r="F17" s="16"/>
      <c r="G17" s="16"/>
      <c r="H17" s="16" t="s">
        <v>16</v>
      </c>
      <c r="I17" s="181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3"/>
      <c r="AJ17" s="14"/>
    </row>
    <row r="18" spans="1:36" ht="7.5" customHeight="1" thickBot="1" x14ac:dyDescent="0.4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ht="7.5" customHeight="1" thickBot="1" x14ac:dyDescent="0.4"/>
    <row r="20" spans="1:36" ht="7.5" customHeight="1" x14ac:dyDescent="0.3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5"/>
    </row>
    <row r="21" spans="1:36" ht="15" customHeight="1" x14ac:dyDescent="0.35">
      <c r="A21" s="26"/>
      <c r="B21" s="167" t="s">
        <v>17</v>
      </c>
      <c r="C21" s="167"/>
      <c r="D21" s="167"/>
      <c r="E21" s="167"/>
      <c r="F21" s="167"/>
      <c r="G21" s="167"/>
      <c r="H21" s="167"/>
      <c r="I21" s="16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8"/>
    </row>
    <row r="22" spans="1:36" ht="7.5" customHeight="1" x14ac:dyDescent="0.3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8"/>
    </row>
    <row r="23" spans="1:36" ht="15" customHeight="1" x14ac:dyDescent="0.35">
      <c r="A23" s="26"/>
      <c r="B23" s="162" t="s">
        <v>18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84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6"/>
      <c r="AJ23" s="28"/>
    </row>
    <row r="24" spans="1:36" ht="7.5" customHeight="1" x14ac:dyDescent="0.35">
      <c r="A24" s="26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8"/>
    </row>
    <row r="25" spans="1:36" ht="15" customHeight="1" x14ac:dyDescent="0.35">
      <c r="A25" s="26"/>
      <c r="B25" s="162" t="s">
        <v>19</v>
      </c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87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6"/>
      <c r="AJ25" s="28"/>
    </row>
    <row r="26" spans="1:36" ht="15" customHeight="1" x14ac:dyDescent="0.35">
      <c r="A26" s="26"/>
      <c r="B26" s="162" t="s">
        <v>20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8"/>
    </row>
    <row r="27" spans="1:36" ht="7.5" customHeight="1" x14ac:dyDescent="0.35">
      <c r="A27" s="26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</row>
    <row r="28" spans="1:36" ht="15" customHeight="1" x14ac:dyDescent="0.35">
      <c r="A28" s="26"/>
      <c r="B28" s="162" t="s">
        <v>21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9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1"/>
      <c r="AJ28" s="28"/>
    </row>
    <row r="29" spans="1:36" ht="15" customHeight="1" x14ac:dyDescent="0.35">
      <c r="A29" s="26"/>
      <c r="B29" s="162" t="s">
        <v>22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72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4"/>
      <c r="AJ29" s="28"/>
    </row>
    <row r="30" spans="1:36" ht="15" customHeight="1" x14ac:dyDescent="0.35">
      <c r="A30" s="26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172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4"/>
      <c r="AJ30" s="28"/>
    </row>
    <row r="31" spans="1:36" ht="15" customHeight="1" x14ac:dyDescent="0.35">
      <c r="A31" s="26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175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7"/>
      <c r="AJ31" s="28"/>
    </row>
    <row r="32" spans="1:36" ht="15" customHeight="1" x14ac:dyDescent="0.35">
      <c r="A32" s="26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8"/>
    </row>
    <row r="33" spans="1:42" ht="15" customHeight="1" x14ac:dyDescent="0.35">
      <c r="A33" s="26"/>
      <c r="B33" s="178" t="s">
        <v>23</v>
      </c>
      <c r="C33" s="178"/>
      <c r="D33" s="178"/>
      <c r="E33" s="178"/>
      <c r="F33" s="178"/>
      <c r="G33" s="178"/>
      <c r="H33" s="178"/>
      <c r="I33" s="178"/>
      <c r="J33" s="178"/>
      <c r="K33" s="169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1"/>
      <c r="AJ33" s="28"/>
    </row>
    <row r="34" spans="1:42" ht="15" customHeight="1" x14ac:dyDescent="0.35">
      <c r="A34" s="26"/>
      <c r="B34" s="178"/>
      <c r="C34" s="178"/>
      <c r="D34" s="178"/>
      <c r="E34" s="178"/>
      <c r="F34" s="178"/>
      <c r="G34" s="178"/>
      <c r="H34" s="178"/>
      <c r="I34" s="178"/>
      <c r="J34" s="178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4"/>
      <c r="AJ34" s="28"/>
    </row>
    <row r="35" spans="1:42" ht="15" customHeight="1" x14ac:dyDescent="0.35">
      <c r="A35" s="26"/>
      <c r="B35" s="178"/>
      <c r="C35" s="178"/>
      <c r="D35" s="178"/>
      <c r="E35" s="178"/>
      <c r="F35" s="178"/>
      <c r="G35" s="178"/>
      <c r="H35" s="178"/>
      <c r="I35" s="178"/>
      <c r="J35" s="178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7"/>
      <c r="AJ35" s="28"/>
    </row>
    <row r="36" spans="1:42" ht="7.5" customHeight="1" x14ac:dyDescent="0.3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</row>
    <row r="37" spans="1:42" ht="15" customHeight="1" x14ac:dyDescent="0.35">
      <c r="A37" s="26"/>
      <c r="B37" s="27" t="s">
        <v>24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O37" s="30">
        <v>2</v>
      </c>
      <c r="AP37" t="s">
        <v>25</v>
      </c>
    </row>
    <row r="38" spans="1:42" ht="7.5" customHeight="1" x14ac:dyDescent="0.3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8"/>
    </row>
    <row r="39" spans="1:42" ht="15" customHeight="1" x14ac:dyDescent="0.35">
      <c r="A39" s="26"/>
      <c r="B39" s="27" t="s">
        <v>26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</row>
    <row r="40" spans="1:42" ht="15" customHeight="1" x14ac:dyDescent="0.35">
      <c r="A40" s="26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1"/>
      <c r="AJ40" s="28"/>
    </row>
    <row r="41" spans="1:42" ht="15" customHeight="1" x14ac:dyDescent="0.35">
      <c r="A41" s="26"/>
      <c r="B41" s="172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4"/>
      <c r="AJ41" s="28"/>
    </row>
    <row r="42" spans="1:42" ht="15" customHeight="1" x14ac:dyDescent="0.35">
      <c r="A42" s="26"/>
      <c r="B42" s="172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4"/>
      <c r="AJ42" s="28"/>
    </row>
    <row r="43" spans="1:42" ht="15" customHeight="1" x14ac:dyDescent="0.35">
      <c r="A43" s="26"/>
      <c r="B43" s="175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7"/>
      <c r="AJ43" s="28"/>
    </row>
    <row r="44" spans="1:42" ht="7.5" customHeight="1" x14ac:dyDescent="0.35">
      <c r="A44" s="26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8"/>
    </row>
    <row r="45" spans="1:42" ht="15" customHeight="1" x14ac:dyDescent="0.35">
      <c r="A45" s="26"/>
      <c r="B45" s="162" t="s">
        <v>27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28"/>
    </row>
    <row r="46" spans="1:42" ht="15" customHeight="1" x14ac:dyDescent="0.35">
      <c r="A46" s="26"/>
      <c r="B46" s="162" t="s">
        <v>28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80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28"/>
    </row>
    <row r="47" spans="1:42" ht="7.5" customHeight="1" x14ac:dyDescent="0.35">
      <c r="A47" s="26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8"/>
    </row>
    <row r="48" spans="1:42" ht="15" customHeight="1" x14ac:dyDescent="0.35">
      <c r="A48" s="26"/>
      <c r="B48" s="162" t="s">
        <v>29</v>
      </c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28"/>
    </row>
    <row r="49" spans="1:36" ht="15" customHeight="1" x14ac:dyDescent="0.35">
      <c r="A49" s="26"/>
      <c r="B49" s="162" t="s">
        <v>30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28"/>
    </row>
    <row r="50" spans="1:36" ht="7.5" customHeight="1" thickBot="1" x14ac:dyDescent="0.4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3"/>
    </row>
    <row r="51" spans="1:36" ht="7.5" customHeight="1" thickBot="1" x14ac:dyDescent="0.4"/>
    <row r="52" spans="1:36" ht="7.5" customHeight="1" x14ac:dyDescent="0.35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1:36" ht="15" customHeight="1" x14ac:dyDescent="0.35">
      <c r="A53" s="26"/>
      <c r="B53" s="167" t="s">
        <v>31</v>
      </c>
      <c r="C53" s="167"/>
      <c r="D53" s="167"/>
      <c r="E53" s="167"/>
      <c r="F53" s="167"/>
      <c r="G53" s="16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8"/>
    </row>
    <row r="54" spans="1:36" ht="7.5" customHeight="1" x14ac:dyDescent="0.35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</row>
    <row r="55" spans="1:36" ht="15" customHeight="1" x14ac:dyDescent="0.35">
      <c r="A55" s="26"/>
      <c r="B55" s="162" t="s">
        <v>32</v>
      </c>
      <c r="C55" s="162"/>
      <c r="D55" s="162"/>
      <c r="E55" s="162"/>
      <c r="F55" s="162"/>
      <c r="G55" s="162"/>
      <c r="H55" s="162"/>
      <c r="I55" s="162"/>
      <c r="J55" s="162"/>
      <c r="K55" s="163"/>
      <c r="L55" s="163"/>
      <c r="M55" s="163"/>
      <c r="N55" s="163"/>
      <c r="O55" s="163"/>
      <c r="P55" s="27"/>
      <c r="Q55" s="162" t="s">
        <v>33</v>
      </c>
      <c r="R55" s="162"/>
      <c r="S55" s="162"/>
      <c r="T55" s="162"/>
      <c r="U55" s="168" t="str">
        <f>IF(AND(K55&lt;&gt;"",K56&lt;&gt;""),(K56 -K55)+1,"")</f>
        <v/>
      </c>
      <c r="V55" s="168"/>
      <c r="W55" s="27" t="s">
        <v>34</v>
      </c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8"/>
    </row>
    <row r="56" spans="1:36" ht="15" customHeight="1" x14ac:dyDescent="0.35">
      <c r="A56" s="26"/>
      <c r="B56" s="162" t="s">
        <v>35</v>
      </c>
      <c r="C56" s="162"/>
      <c r="D56" s="162"/>
      <c r="E56" s="162"/>
      <c r="F56" s="162"/>
      <c r="G56" s="162"/>
      <c r="H56" s="162"/>
      <c r="I56" s="162"/>
      <c r="J56" s="162"/>
      <c r="K56" s="163"/>
      <c r="L56" s="163"/>
      <c r="M56" s="163"/>
      <c r="N56" s="163"/>
      <c r="O56" s="163"/>
      <c r="P56" s="27"/>
      <c r="Q56" s="27"/>
      <c r="R56" s="27"/>
      <c r="S56" s="27"/>
      <c r="T56" s="27"/>
      <c r="U56" s="164" t="str">
        <f>IF(U55="","",IF(U55&gt;5,"Duration greater than 5 days, therefore full TTRO order required.  The cost of advertising a TTRO is £" &amp; Schedule!N4 &amp;".",""))</f>
        <v/>
      </c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28"/>
    </row>
    <row r="57" spans="1:36" ht="7.5" customHeight="1" x14ac:dyDescent="0.35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28"/>
    </row>
    <row r="58" spans="1:36" ht="15" customHeight="1" x14ac:dyDescent="0.35">
      <c r="A58" s="26"/>
      <c r="B58" s="291" t="s">
        <v>456</v>
      </c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7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28"/>
    </row>
    <row r="59" spans="1:36" ht="15" customHeight="1" x14ac:dyDescent="0.35">
      <c r="A59" s="26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8"/>
    </row>
    <row r="60" spans="1:36" ht="15" customHeight="1" x14ac:dyDescent="0.35">
      <c r="A60" s="26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7"/>
      <c r="U60" s="165" t="str">
        <f>IF(AND(K55&lt;&gt;"",K56&lt;&gt;""),IF(AND(AO37=1,U55&gt;21),"WARNING:  An Emergency Closure can only last for 21 days!!",""),"")</f>
        <v/>
      </c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28"/>
    </row>
    <row r="61" spans="1:36" ht="15" customHeight="1" x14ac:dyDescent="0.35">
      <c r="A61" s="26"/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7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28"/>
    </row>
    <row r="62" spans="1:36" ht="7.5" customHeight="1" thickBot="1" x14ac:dyDescent="0.4">
      <c r="A62" s="3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3"/>
    </row>
    <row r="64" spans="1:36" ht="15" customHeight="1" x14ac:dyDescent="0.45">
      <c r="A64" s="15" t="s">
        <v>3</v>
      </c>
    </row>
  </sheetData>
  <sheetProtection selectLockedCells="1"/>
  <mergeCells count="64">
    <mergeCell ref="B9:H9"/>
    <mergeCell ref="I9:R9"/>
    <mergeCell ref="S9:Y9"/>
    <mergeCell ref="Z9:AI9"/>
    <mergeCell ref="B1:AA3"/>
    <mergeCell ref="B6:H6"/>
    <mergeCell ref="S6:Y6"/>
    <mergeCell ref="B8:H8"/>
    <mergeCell ref="I8:R8"/>
    <mergeCell ref="B10:H10"/>
    <mergeCell ref="I10:R10"/>
    <mergeCell ref="S10:Y10"/>
    <mergeCell ref="Z10:AI10"/>
    <mergeCell ref="B11:H11"/>
    <mergeCell ref="I11:R11"/>
    <mergeCell ref="S11:Y11"/>
    <mergeCell ref="Z11:AI11"/>
    <mergeCell ref="B12:H12"/>
    <mergeCell ref="I12:R12"/>
    <mergeCell ref="S12:Y12"/>
    <mergeCell ref="Z12:AI12"/>
    <mergeCell ref="B13:H13"/>
    <mergeCell ref="I13:N13"/>
    <mergeCell ref="S13:Y13"/>
    <mergeCell ref="Z13:AE13"/>
    <mergeCell ref="B14:H14"/>
    <mergeCell ref="I14:N14"/>
    <mergeCell ref="S14:Y14"/>
    <mergeCell ref="Z14:AE14"/>
    <mergeCell ref="B15:H15"/>
    <mergeCell ref="I15:R15"/>
    <mergeCell ref="S15:Y15"/>
    <mergeCell ref="Z15:AI15"/>
    <mergeCell ref="I17:AI17"/>
    <mergeCell ref="B21:I21"/>
    <mergeCell ref="B23:P23"/>
    <mergeCell ref="Q23:AI23"/>
    <mergeCell ref="B25:P25"/>
    <mergeCell ref="Q25:AI25"/>
    <mergeCell ref="B48:L48"/>
    <mergeCell ref="M48:AI48"/>
    <mergeCell ref="B26:P26"/>
    <mergeCell ref="B28:P28"/>
    <mergeCell ref="Q28:AI31"/>
    <mergeCell ref="B29:P29"/>
    <mergeCell ref="B33:J35"/>
    <mergeCell ref="K33:AI35"/>
    <mergeCell ref="B40:AI43"/>
    <mergeCell ref="B45:L45"/>
    <mergeCell ref="M45:AI45"/>
    <mergeCell ref="B46:L46"/>
    <mergeCell ref="M46:AI46"/>
    <mergeCell ref="B49:L49"/>
    <mergeCell ref="M49:AI49"/>
    <mergeCell ref="B53:G53"/>
    <mergeCell ref="B55:J55"/>
    <mergeCell ref="K55:O55"/>
    <mergeCell ref="Q55:T55"/>
    <mergeCell ref="U55:V55"/>
    <mergeCell ref="B56:J56"/>
    <mergeCell ref="K56:O56"/>
    <mergeCell ref="U56:AI58"/>
    <mergeCell ref="B58:S61"/>
    <mergeCell ref="U60:AI61"/>
  </mergeCells>
  <dataValidations count="1">
    <dataValidation type="date" operator="greaterThan" allowBlank="1" showInputMessage="1" showErrorMessage="1" errorTitle="Incorrect Date Format" error="Please enter date as dd/mm/yyyy" sqref="K55:O56" xr:uid="{D990FF39-9DD9-4E1A-9134-5AD325D0AE89}">
      <formula1>42095</formula1>
    </dataValidation>
  </dataValidations>
  <printOptions horizontalCentered="1"/>
  <pageMargins left="0.27559055118110237" right="0.27559055118110237" top="0.59055118110236227" bottom="0.59055118110236227" header="0.51181102362204722" footer="0.31496062992125984"/>
  <pageSetup paperSize="9" orientation="portrait" r:id="rId1"/>
  <headerFooter>
    <oddFooter>&amp;LApplication to be emailed to:  highway.management@nottinghamcity.gov.uk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25</xdr:col>
                    <xdr:colOff>76200</xdr:colOff>
                    <xdr:row>36</xdr:row>
                    <xdr:rowOff>0</xdr:rowOff>
                  </from>
                  <to>
                    <xdr:col>27</xdr:col>
                    <xdr:colOff>107950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28</xdr:col>
                    <xdr:colOff>76200</xdr:colOff>
                    <xdr:row>36</xdr:row>
                    <xdr:rowOff>0</xdr:rowOff>
                  </from>
                  <to>
                    <xdr:col>30</xdr:col>
                    <xdr:colOff>107950</xdr:colOff>
                    <xdr:row>37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B5B7697-A664-444D-BF70-3551D80BB1EB}">
            <xm:f>Schedule!$Q$2&gt;Schedule!$Q$3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B58:S61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FF81-AB57-421E-84D5-C7717B85C7F5}">
  <sheetPr codeName="Sheet10"/>
  <dimension ref="A1:BI78"/>
  <sheetViews>
    <sheetView zoomScaleNormal="100" zoomScaleSheetLayoutView="100" workbookViewId="0">
      <selection activeCell="Q6" sqref="Q6:AI6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Costs'!I38:T38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Costs'!U38:W38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Costs'!AU38</f>
        <v>0</v>
      </c>
      <c r="AU62" s="43">
        <f>+'Restriction Costs'!AW38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Costs'!I39:T39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Costs'!U39:W39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Costs'!AU39</f>
        <v>0</v>
      </c>
      <c r="AU63" s="43">
        <f>+'Restriction Costs'!AW39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Costs'!I40:T40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Costs'!U40:W40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Costs'!AU40</f>
        <v>0</v>
      </c>
      <c r="AU64" s="43">
        <f>+'Restriction Costs'!AW40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Costs'!I41:T41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Costs'!U41:W41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L65" s="110"/>
      <c r="AM65" s="110"/>
      <c r="AS65" s="108"/>
      <c r="AT65" s="43">
        <f>+'Restriction Costs'!AU41</f>
        <v>0</v>
      </c>
      <c r="AU65" s="43">
        <f>+'Restriction Costs'!AW41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Costs'!I42:T42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Costs'!U42:W42</f>
        <v>0</v>
      </c>
      <c r="V66" s="212"/>
      <c r="W66" s="212"/>
      <c r="X66" s="94"/>
      <c r="Y66" s="94">
        <f>+'Restriction Costs'!Y42</f>
        <v>0</v>
      </c>
      <c r="Z66" s="94" t="s">
        <v>368</v>
      </c>
      <c r="AA66" s="111" t="s">
        <v>369</v>
      </c>
      <c r="AB66" s="225">
        <f>+'Restriction Costs'!AB42:AC42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Costs'!AU42</f>
        <v>0</v>
      </c>
      <c r="AU66" s="43">
        <f>+'Restriction Costs'!AW42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Costs'!I43:T43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Costs'!U43:W43</f>
        <v>0</v>
      </c>
      <c r="V67" s="212"/>
      <c r="W67" s="212"/>
      <c r="X67" s="94"/>
      <c r="Y67" s="94">
        <f>+'Restriction Costs'!Y43</f>
        <v>0</v>
      </c>
      <c r="Z67" s="94" t="s">
        <v>368</v>
      </c>
      <c r="AA67" s="111" t="s">
        <v>369</v>
      </c>
      <c r="AB67" s="225">
        <f>+'Restriction Costs'!AB43:AC43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Costs'!AU43</f>
        <v>0</v>
      </c>
      <c r="AU67" s="43">
        <f>+'Restriction Costs'!AW43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Costs'!I44:T44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Costs'!U44:W44</f>
        <v>0</v>
      </c>
      <c r="V68" s="212"/>
      <c r="W68" s="212"/>
      <c r="X68" s="94"/>
      <c r="Y68" s="94">
        <f>+'Restriction Costs'!Y44</f>
        <v>0</v>
      </c>
      <c r="Z68" s="94" t="s">
        <v>368</v>
      </c>
      <c r="AA68" s="111" t="s">
        <v>369</v>
      </c>
      <c r="AB68" s="225">
        <f>+'Restriction Costs'!AB44:AC44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Costs'!AU44</f>
        <v>0</v>
      </c>
      <c r="AU68" s="43">
        <f>+'Restriction Costs'!AW44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Costs'!I45:T45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Costs'!U45:W45</f>
        <v>0</v>
      </c>
      <c r="V69" s="212"/>
      <c r="W69" s="212"/>
      <c r="X69" s="94"/>
      <c r="Y69" s="94">
        <f>+'Restriction Costs'!Y45</f>
        <v>0</v>
      </c>
      <c r="Z69" s="94" t="s">
        <v>368</v>
      </c>
      <c r="AA69" s="111" t="s">
        <v>369</v>
      </c>
      <c r="AB69" s="225">
        <f>+'Restriction Costs'!AB45:AC45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Costs'!AU45</f>
        <v>0</v>
      </c>
      <c r="AU69" s="43">
        <f>+'Restriction Costs'!AW45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CMc47gD064qsRqd45br922SuuInzjsQlOpUVSX2kygV5UMJpKtZHi7KPE1gIX1+cjlvhK31a473zwfvYQcrxlg==" saltValue="fUWqMESANTRKGM+MU3W12A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6D794C2-9CEE-4181-8072-DC1A66585D59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2709-38CF-49B5-9CFF-E19605B64C79}">
  <sheetPr codeName="Sheet11"/>
  <dimension ref="A1:BI78"/>
  <sheetViews>
    <sheetView zoomScaleNormal="100" zoomScaleSheetLayoutView="100" workbookViewId="0">
      <selection activeCell="Q6" sqref="Q6:AI6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Costs'!I48:T48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Costs'!U48:W48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Costs'!AU48</f>
        <v>0</v>
      </c>
      <c r="AU62" s="43">
        <f>+'Restriction Costs'!AW48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Costs'!I49:T49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Costs'!U49:W49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Costs'!AU49</f>
        <v>0</v>
      </c>
      <c r="AU63" s="43">
        <f>+'Restriction Costs'!AW49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Costs'!I50:T50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Costs'!U50:W50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Costs'!AU50</f>
        <v>0</v>
      </c>
      <c r="AU64" s="43">
        <f>+'Restriction Costs'!AW50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Costs'!I51:T51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Costs'!U51:W51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L65" s="110"/>
      <c r="AM65" s="110"/>
      <c r="AS65" s="108"/>
      <c r="AT65" s="43">
        <f>+'Restriction Costs'!AU51</f>
        <v>0</v>
      </c>
      <c r="AU65" s="43">
        <f>+'Restriction Costs'!AW51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Costs'!I52:T52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Costs'!U52:W52</f>
        <v>0</v>
      </c>
      <c r="V66" s="212"/>
      <c r="W66" s="212"/>
      <c r="X66" s="94"/>
      <c r="Y66" s="94">
        <f>+'Restriction Costs'!Y52</f>
        <v>0</v>
      </c>
      <c r="Z66" s="94" t="s">
        <v>368</v>
      </c>
      <c r="AA66" s="111" t="s">
        <v>369</v>
      </c>
      <c r="AB66" s="225">
        <f>+'Restriction Costs'!AB52:AC52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Costs'!AU52</f>
        <v>0</v>
      </c>
      <c r="AU66" s="43">
        <f>+'Restriction Costs'!AW52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Costs'!I53:T53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Costs'!U53:W53</f>
        <v>0</v>
      </c>
      <c r="V67" s="212"/>
      <c r="W67" s="212"/>
      <c r="X67" s="94"/>
      <c r="Y67" s="94">
        <f>+'Restriction Costs'!Y53</f>
        <v>0</v>
      </c>
      <c r="Z67" s="94" t="s">
        <v>368</v>
      </c>
      <c r="AA67" s="111" t="s">
        <v>369</v>
      </c>
      <c r="AB67" s="225">
        <f>+'Restriction Costs'!AB53:AC53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Costs'!AU53</f>
        <v>0</v>
      </c>
      <c r="AU67" s="43">
        <f>+'Restriction Costs'!AW53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Costs'!I54:T54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Costs'!U54:W54</f>
        <v>0</v>
      </c>
      <c r="V68" s="212"/>
      <c r="W68" s="212"/>
      <c r="X68" s="94"/>
      <c r="Y68" s="94">
        <f>+'Restriction Costs'!Y54</f>
        <v>0</v>
      </c>
      <c r="Z68" s="94" t="s">
        <v>368</v>
      </c>
      <c r="AA68" s="111" t="s">
        <v>369</v>
      </c>
      <c r="AB68" s="225">
        <f>+'Restriction Costs'!AB54:AC54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Costs'!AU54</f>
        <v>0</v>
      </c>
      <c r="AU68" s="43">
        <f>+'Restriction Costs'!AW54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Costs'!I55:T55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Costs'!U55:W55</f>
        <v>0</v>
      </c>
      <c r="V69" s="212"/>
      <c r="W69" s="212"/>
      <c r="X69" s="94"/>
      <c r="Y69" s="94">
        <f>+'Restriction Costs'!Y55</f>
        <v>0</v>
      </c>
      <c r="Z69" s="94" t="s">
        <v>368</v>
      </c>
      <c r="AA69" s="111" t="s">
        <v>369</v>
      </c>
      <c r="AB69" s="225">
        <f>+'Restriction Costs'!AB55:AC55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Costs'!AU55</f>
        <v>0</v>
      </c>
      <c r="AU69" s="43">
        <f>+'Restriction Costs'!AW55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gRCegUmHSJYyXgqVzwYWsU3REalTFLsORfmaK3MlBa4D2XjeCfv/jY8j689tvlcsmhZirYZ0in3pwxGqo+h5pg==" saltValue="qWGxm/eYZXy6Bfv05I3zyg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EE04095-3FB4-407C-9ED2-8BAEAC49D038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0D06-77B2-4F7E-B34E-E91C9CEB8EE5}">
  <sheetPr codeName="Sheet12"/>
  <dimension ref="A1:BI78"/>
  <sheetViews>
    <sheetView zoomScaleNormal="100" zoomScaleSheetLayoutView="100" workbookViewId="0">
      <selection activeCell="Q6" sqref="Q6:AI6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Costs'!I58:T58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Costs'!U58:W58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Costs'!AU58</f>
        <v>0</v>
      </c>
      <c r="AU62" s="43">
        <f>+'Restriction Costs'!AW58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Costs'!I59:T59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Costs'!U59:W59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Costs'!AU59</f>
        <v>0</v>
      </c>
      <c r="AU63" s="43">
        <f>+'Restriction Costs'!AW59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Costs'!I60:T60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Costs'!U60:W60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Costs'!AU60</f>
        <v>0</v>
      </c>
      <c r="AU64" s="43">
        <f>+'Restriction Costs'!AW60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Costs'!I61:T61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Costs'!U61:W61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L65" s="110"/>
      <c r="AM65" s="110"/>
      <c r="AS65" s="108"/>
      <c r="AT65" s="43">
        <f>+'Restriction Costs'!AU61</f>
        <v>0</v>
      </c>
      <c r="AU65" s="43">
        <f>+'Restriction Costs'!AW61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Costs'!I62:T62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Costs'!U62:W62</f>
        <v>0</v>
      </c>
      <c r="V66" s="212"/>
      <c r="W66" s="212"/>
      <c r="X66" s="94"/>
      <c r="Y66" s="94">
        <f>+'Restriction Costs'!Y62</f>
        <v>0</v>
      </c>
      <c r="Z66" s="94" t="s">
        <v>368</v>
      </c>
      <c r="AA66" s="111" t="s">
        <v>369</v>
      </c>
      <c r="AB66" s="225">
        <f>+'Restriction Costs'!AB62:AC62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Costs'!AU62</f>
        <v>0</v>
      </c>
      <c r="AU66" s="43">
        <f>+'Restriction Costs'!AW62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Costs'!I63:T63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Costs'!U63:W63</f>
        <v>0</v>
      </c>
      <c r="V67" s="212"/>
      <c r="W67" s="212"/>
      <c r="X67" s="94"/>
      <c r="Y67" s="94">
        <f>+'Restriction Costs'!Y63</f>
        <v>0</v>
      </c>
      <c r="Z67" s="94" t="s">
        <v>368</v>
      </c>
      <c r="AA67" s="111" t="s">
        <v>369</v>
      </c>
      <c r="AB67" s="225">
        <f>+'Restriction Costs'!AB63:AC63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Costs'!AU63</f>
        <v>0</v>
      </c>
      <c r="AU67" s="43">
        <f>+'Restriction Costs'!AW63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Costs'!I64:T64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Costs'!U64:W64</f>
        <v>0</v>
      </c>
      <c r="V68" s="212"/>
      <c r="W68" s="212"/>
      <c r="X68" s="94"/>
      <c r="Y68" s="94">
        <f>+'Restriction Costs'!Y64</f>
        <v>0</v>
      </c>
      <c r="Z68" s="94" t="s">
        <v>368</v>
      </c>
      <c r="AA68" s="111" t="s">
        <v>369</v>
      </c>
      <c r="AB68" s="225">
        <f>+'Restriction Costs'!AB64:AC64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Costs'!AU64</f>
        <v>0</v>
      </c>
      <c r="AU68" s="43">
        <f>+'Restriction Costs'!AW64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Costs'!I65:T65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Costs'!U65:W65</f>
        <v>0</v>
      </c>
      <c r="V69" s="212"/>
      <c r="W69" s="212"/>
      <c r="X69" s="94"/>
      <c r="Y69" s="94">
        <f>+'Restriction Costs'!Y65</f>
        <v>0</v>
      </c>
      <c r="Z69" s="94" t="s">
        <v>368</v>
      </c>
      <c r="AA69" s="111" t="s">
        <v>369</v>
      </c>
      <c r="AB69" s="225">
        <f>+'Restriction Costs'!AB65:AC65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Costs'!AU65</f>
        <v>0</v>
      </c>
      <c r="AU69" s="43">
        <f>+'Restriction Costs'!AW65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OhdbKdFIyuqLiVf0WfJ+txO2GBIfjHP+A67q9X1oFFwK7MbMxr3NBQfA4Z+9frTQUi8TCLoN6M9jbF9BEIGSzw==" saltValue="ZiHPscqBL5lEjfN9/HSSTQ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FBA1B8D-2ED3-4E3D-9638-75AC1DFA0476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B0F4-A1EC-4899-9FA5-6B8D0CFD95CB}">
  <sheetPr codeName="Sheet13"/>
  <dimension ref="A1:BI78"/>
  <sheetViews>
    <sheetView zoomScaleNormal="100" zoomScaleSheetLayoutView="100" workbookViewId="0">
      <selection activeCell="Q6" sqref="Q6:AI6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Costs'!I68:T68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Costs'!U68:W68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Costs'!AU68</f>
        <v>0</v>
      </c>
      <c r="AU62" s="43">
        <f>+'Restriction Costs'!AW68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Costs'!I69:T69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Costs'!U69:W69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Costs'!AU69</f>
        <v>0</v>
      </c>
      <c r="AU63" s="43">
        <f>+'Restriction Costs'!AW69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Costs'!I70:T70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Costs'!U70:W70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Costs'!AU70</f>
        <v>0</v>
      </c>
      <c r="AU64" s="43">
        <f>+'Restriction Costs'!AW70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Costs'!I71:T71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Costs'!U71:W71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L65" s="110"/>
      <c r="AM65" s="110"/>
      <c r="AS65" s="108"/>
      <c r="AT65" s="43">
        <f>+'Restriction Costs'!AU71</f>
        <v>0</v>
      </c>
      <c r="AU65" s="43">
        <f>+'Restriction Costs'!AW71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Costs'!I72:T72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Costs'!U72:W72</f>
        <v>0</v>
      </c>
      <c r="V66" s="212"/>
      <c r="W66" s="212"/>
      <c r="X66" s="94"/>
      <c r="Y66" s="94">
        <f>+'Restriction Costs'!Y72</f>
        <v>0</v>
      </c>
      <c r="Z66" s="94" t="s">
        <v>368</v>
      </c>
      <c r="AA66" s="111" t="s">
        <v>369</v>
      </c>
      <c r="AB66" s="225">
        <f>+'Restriction Costs'!AB72:AC72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Costs'!AU72</f>
        <v>0</v>
      </c>
      <c r="AU66" s="43">
        <f>+'Restriction Costs'!AW72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Costs'!I73:T73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Costs'!U73:W73</f>
        <v>0</v>
      </c>
      <c r="V67" s="212"/>
      <c r="W67" s="212"/>
      <c r="X67" s="94"/>
      <c r="Y67" s="94">
        <f>+'Restriction Costs'!Y73</f>
        <v>0</v>
      </c>
      <c r="Z67" s="94" t="s">
        <v>368</v>
      </c>
      <c r="AA67" s="111" t="s">
        <v>369</v>
      </c>
      <c r="AB67" s="225">
        <f>+'Restriction Costs'!AB73:AC73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Costs'!AU73</f>
        <v>0</v>
      </c>
      <c r="AU67" s="43">
        <f>+'Restriction Costs'!AW73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Costs'!I74:T74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Costs'!U74:W74</f>
        <v>0</v>
      </c>
      <c r="V68" s="212"/>
      <c r="W68" s="212"/>
      <c r="X68" s="94"/>
      <c r="Y68" s="94">
        <f>+'Restriction Costs'!Y74</f>
        <v>0</v>
      </c>
      <c r="Z68" s="94" t="s">
        <v>368</v>
      </c>
      <c r="AA68" s="111" t="s">
        <v>369</v>
      </c>
      <c r="AB68" s="225">
        <f>+'Restriction Costs'!AB74:AC74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Costs'!AU74</f>
        <v>0</v>
      </c>
      <c r="AU68" s="43">
        <f>+'Restriction Costs'!AW74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Costs'!I75:T75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Costs'!U75:W75</f>
        <v>0</v>
      </c>
      <c r="V69" s="212"/>
      <c r="W69" s="212"/>
      <c r="X69" s="94"/>
      <c r="Y69" s="94">
        <f>+'Restriction Costs'!Y75</f>
        <v>0</v>
      </c>
      <c r="Z69" s="94" t="s">
        <v>368</v>
      </c>
      <c r="AA69" s="111" t="s">
        <v>369</v>
      </c>
      <c r="AB69" s="225">
        <f>+'Restriction Costs'!AB75:AC75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Costs'!AU75</f>
        <v>0</v>
      </c>
      <c r="AU69" s="43">
        <f>+'Restriction Costs'!AW75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H+YIl0steSGHBLfJKmEgKWgEtd1U9ksVTqEox/FF90u3XwMsuJkei8hTbjYC6O32WVjHkhH0SsMxwanjEB+EKQ==" saltValue="kockk53dbk3mbhD2DFaKoA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A1C1074-3932-421D-A28A-A0796109ECEF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4103-9069-4B98-B9A6-EBACB4575AC6}">
  <sheetPr codeName="Sheet14"/>
  <dimension ref="A1:BI78"/>
  <sheetViews>
    <sheetView zoomScaleNormal="100" zoomScaleSheetLayoutView="100" workbookViewId="0">
      <selection activeCell="Q6" sqref="Q6:AI6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Costs'!I78:T78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Costs'!U78:W78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Costs'!AU78</f>
        <v>0</v>
      </c>
      <c r="AU62" s="43">
        <f>+'Restriction Costs'!AW78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Costs'!I79:T79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Costs'!U79:W79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Costs'!AU79</f>
        <v>0</v>
      </c>
      <c r="AU63" s="43">
        <f>+'Restriction Costs'!AW79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Costs'!I80:T80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Costs'!U80:W80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Costs'!AU80</f>
        <v>0</v>
      </c>
      <c r="AU64" s="43">
        <f>+'Restriction Costs'!AW80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Costs'!I81:T81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Costs'!U81:W81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L65" s="110"/>
      <c r="AM65" s="110"/>
      <c r="AS65" s="108"/>
      <c r="AT65" s="43">
        <f>+'Restriction Costs'!AU81</f>
        <v>0</v>
      </c>
      <c r="AU65" s="43">
        <f>+'Restriction Costs'!AW81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Costs'!I82:T82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Costs'!U82:W82</f>
        <v>0</v>
      </c>
      <c r="V66" s="212"/>
      <c r="W66" s="212"/>
      <c r="X66" s="94"/>
      <c r="Y66" s="94">
        <f>+'Restriction Costs'!Y82</f>
        <v>0</v>
      </c>
      <c r="Z66" s="94" t="s">
        <v>368</v>
      </c>
      <c r="AA66" s="111" t="s">
        <v>369</v>
      </c>
      <c r="AB66" s="225">
        <f>+'Restriction Costs'!AB82:AC82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Costs'!AU82</f>
        <v>0</v>
      </c>
      <c r="AU66" s="43">
        <f>+'Restriction Costs'!AW82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Costs'!I83:T83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Costs'!U83:W83</f>
        <v>0</v>
      </c>
      <c r="V67" s="212"/>
      <c r="W67" s="212"/>
      <c r="X67" s="94"/>
      <c r="Y67" s="94">
        <f>+'Restriction Costs'!Y83</f>
        <v>0</v>
      </c>
      <c r="Z67" s="94" t="s">
        <v>368</v>
      </c>
      <c r="AA67" s="111" t="s">
        <v>369</v>
      </c>
      <c r="AB67" s="225">
        <f>+'Restriction Costs'!AB83:AC83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Costs'!AU83</f>
        <v>0</v>
      </c>
      <c r="AU67" s="43">
        <f>+'Restriction Costs'!AW83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Costs'!I84:T84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Costs'!U84:W84</f>
        <v>0</v>
      </c>
      <c r="V68" s="212"/>
      <c r="W68" s="212"/>
      <c r="X68" s="94"/>
      <c r="Y68" s="94">
        <f>+'Restriction Costs'!Y84</f>
        <v>0</v>
      </c>
      <c r="Z68" s="94" t="s">
        <v>368</v>
      </c>
      <c r="AA68" s="111" t="s">
        <v>369</v>
      </c>
      <c r="AB68" s="225">
        <f>+'Restriction Costs'!AB84:AC84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Costs'!AU84</f>
        <v>0</v>
      </c>
      <c r="AU68" s="43">
        <f>+'Restriction Costs'!AW84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Costs'!I85:T85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Costs'!U85:W85</f>
        <v>0</v>
      </c>
      <c r="V69" s="212"/>
      <c r="W69" s="212"/>
      <c r="X69" s="94"/>
      <c r="Y69" s="94">
        <f>+'Restriction Costs'!Y85</f>
        <v>0</v>
      </c>
      <c r="Z69" s="94" t="s">
        <v>368</v>
      </c>
      <c r="AA69" s="111" t="s">
        <v>369</v>
      </c>
      <c r="AB69" s="225">
        <f>+'Restriction Costs'!AB85:AC85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Costs'!AU85</f>
        <v>0</v>
      </c>
      <c r="AU69" s="43">
        <f>+'Restriction Costs'!AW85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agGMmn+ci3A5malIbm0CYleh6M7ZNkNv+6OYx9XLwjpoy19SNPZT7ddsFpiMgLLES3l1jbdBj8y33BFVhS9nFw==" saltValue="t5kWZhfydejrT1flG+leKQ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B961093-D466-43BB-9FCF-407CB264964C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2BB7F-AAD4-4941-91CF-0701D33A4287}">
  <sheetPr codeName="Sheet15"/>
  <dimension ref="A1:BI78"/>
  <sheetViews>
    <sheetView zoomScaleNormal="100" zoomScaleSheetLayoutView="100" workbookViewId="0">
      <selection activeCell="Q6" sqref="Q6:AI6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Costs'!I88:T88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Costs'!U88:W88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Costs'!AU88</f>
        <v>0</v>
      </c>
      <c r="AU62" s="43">
        <f>+'Restriction Costs'!AW88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Costs'!I89:T89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Costs'!U89:W89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Costs'!AU89</f>
        <v>0</v>
      </c>
      <c r="AU63" s="43">
        <f>+'Restriction Costs'!AW89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Costs'!I90:T90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Costs'!U90:W90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Costs'!AU90</f>
        <v>0</v>
      </c>
      <c r="AU64" s="43">
        <f>+'Restriction Costs'!AW90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Costs'!I91:T91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Costs'!U91:W91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L65" s="110"/>
      <c r="AM65" s="110"/>
      <c r="AS65" s="108"/>
      <c r="AT65" s="43">
        <f>+'Restriction Costs'!AU91</f>
        <v>0</v>
      </c>
      <c r="AU65" s="43">
        <f>+'Restriction Costs'!AW91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Costs'!I92:T92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Costs'!U92:W92</f>
        <v>0</v>
      </c>
      <c r="V66" s="212"/>
      <c r="W66" s="212"/>
      <c r="X66" s="94"/>
      <c r="Y66" s="94">
        <f>+'Restriction Costs'!Y92</f>
        <v>0</v>
      </c>
      <c r="Z66" s="94" t="s">
        <v>368</v>
      </c>
      <c r="AA66" s="111" t="s">
        <v>369</v>
      </c>
      <c r="AB66" s="225">
        <f>+'Restriction Costs'!AB92:AC92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Costs'!AU92</f>
        <v>0</v>
      </c>
      <c r="AU66" s="43">
        <f>+'Restriction Costs'!AW92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Costs'!I93:T93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Costs'!U93:W93</f>
        <v>0</v>
      </c>
      <c r="V67" s="212"/>
      <c r="W67" s="212"/>
      <c r="X67" s="94"/>
      <c r="Y67" s="94">
        <f>+'Restriction Costs'!Y93</f>
        <v>0</v>
      </c>
      <c r="Z67" s="94" t="s">
        <v>368</v>
      </c>
      <c r="AA67" s="111" t="s">
        <v>369</v>
      </c>
      <c r="AB67" s="225">
        <f>+'Restriction Costs'!AB93:AC93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Costs'!AU93</f>
        <v>0</v>
      </c>
      <c r="AU67" s="43">
        <f>+'Restriction Costs'!AW93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Costs'!I94:T94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Costs'!U94:W94</f>
        <v>0</v>
      </c>
      <c r="V68" s="212"/>
      <c r="W68" s="212"/>
      <c r="X68" s="94"/>
      <c r="Y68" s="94">
        <f>+'Restriction Costs'!Y94</f>
        <v>0</v>
      </c>
      <c r="Z68" s="94" t="s">
        <v>368</v>
      </c>
      <c r="AA68" s="111" t="s">
        <v>369</v>
      </c>
      <c r="AB68" s="225">
        <f>+'Restriction Costs'!AB94:AC94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Costs'!AU94</f>
        <v>0</v>
      </c>
      <c r="AU68" s="43">
        <f>+'Restriction Costs'!AW94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Costs'!I95:T95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Costs'!U95:W95</f>
        <v>0</v>
      </c>
      <c r="V69" s="212"/>
      <c r="W69" s="212"/>
      <c r="X69" s="94"/>
      <c r="Y69" s="94">
        <f>+'Restriction Costs'!Y95</f>
        <v>0</v>
      </c>
      <c r="Z69" s="94" t="s">
        <v>368</v>
      </c>
      <c r="AA69" s="111" t="s">
        <v>369</v>
      </c>
      <c r="AB69" s="225">
        <f>+'Restriction Costs'!AB95:AC95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Costs'!AU95</f>
        <v>0</v>
      </c>
      <c r="AU69" s="43">
        <f>+'Restriction Costs'!AW95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VdDllJmJ8myKh6wqdUfrjS8Tq7SxrKHn0O2cr+Xh1qMQ6MprPiukvygrTyUIY2crwYulZposlmp/P90ymbtlwA==" saltValue="5Grknr37r9Rk74PIFbEV6g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BD7367C-E45A-4438-AB4D-17516DF82F86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FA21-DDCF-4C3E-AAD6-CD8D13639C64}">
  <sheetPr codeName="Sheet16"/>
  <dimension ref="A1:BI78"/>
  <sheetViews>
    <sheetView zoomScaleNormal="100" zoomScaleSheetLayoutView="100" workbookViewId="0">
      <selection activeCell="Q6" sqref="Q6:AI6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Costs'!I98:T98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Costs'!U98:W98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Costs'!AU98</f>
        <v>0</v>
      </c>
      <c r="AU62" s="43">
        <f>+'Restriction Costs'!AW98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Costs'!I99:T99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Costs'!U99:W99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Costs'!AU99</f>
        <v>0</v>
      </c>
      <c r="AU63" s="43">
        <f>+'Restriction Costs'!AW99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Costs'!I100:T100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Costs'!U100:W100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Costs'!AU100</f>
        <v>0</v>
      </c>
      <c r="AU64" s="43">
        <f>+'Restriction Costs'!AW100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Costs'!I101:T101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Costs'!U101:W101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L65" s="110"/>
      <c r="AM65" s="110"/>
      <c r="AS65" s="108"/>
      <c r="AT65" s="43">
        <f>+'Restriction Costs'!AU101</f>
        <v>0</v>
      </c>
      <c r="AU65" s="43">
        <f>+'Restriction Costs'!AW101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Costs'!I102:T102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Costs'!U102:W102</f>
        <v>0</v>
      </c>
      <c r="V66" s="212"/>
      <c r="W66" s="212"/>
      <c r="X66" s="94"/>
      <c r="Y66" s="94">
        <f>+'Restriction Costs'!Y102</f>
        <v>0</v>
      </c>
      <c r="Z66" s="94" t="s">
        <v>368</v>
      </c>
      <c r="AA66" s="111" t="s">
        <v>369</v>
      </c>
      <c r="AB66" s="225">
        <f>+'Restriction Costs'!AB102:AC102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Costs'!AU102</f>
        <v>0</v>
      </c>
      <c r="AU66" s="43">
        <f>+'Restriction Costs'!AW102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Costs'!I103:T103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Costs'!U103:W103</f>
        <v>0</v>
      </c>
      <c r="V67" s="212"/>
      <c r="W67" s="212"/>
      <c r="X67" s="94"/>
      <c r="Y67" s="94">
        <f>+'Restriction Costs'!Y103</f>
        <v>0</v>
      </c>
      <c r="Z67" s="94" t="s">
        <v>368</v>
      </c>
      <c r="AA67" s="111" t="s">
        <v>369</v>
      </c>
      <c r="AB67" s="225">
        <f>+'Restriction Costs'!AB103:AC103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Costs'!AU103</f>
        <v>0</v>
      </c>
      <c r="AU67" s="43">
        <f>+'Restriction Costs'!AW103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Costs'!I104:T104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Costs'!U104:W104</f>
        <v>0</v>
      </c>
      <c r="V68" s="212"/>
      <c r="W68" s="212"/>
      <c r="X68" s="94"/>
      <c r="Y68" s="94">
        <f>+'Restriction Costs'!Y104</f>
        <v>0</v>
      </c>
      <c r="Z68" s="94" t="s">
        <v>368</v>
      </c>
      <c r="AA68" s="111" t="s">
        <v>369</v>
      </c>
      <c r="AB68" s="225">
        <f>+'Restriction Costs'!AB104:AC104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Costs'!AU104</f>
        <v>0</v>
      </c>
      <c r="AU68" s="43">
        <f>+'Restriction Costs'!AW104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Costs'!I105:T105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Costs'!U105:W105</f>
        <v>0</v>
      </c>
      <c r="V69" s="212"/>
      <c r="W69" s="212"/>
      <c r="X69" s="94"/>
      <c r="Y69" s="94">
        <f>+'Restriction Costs'!Y105</f>
        <v>0</v>
      </c>
      <c r="Z69" s="94" t="s">
        <v>368</v>
      </c>
      <c r="AA69" s="111" t="s">
        <v>369</v>
      </c>
      <c r="AB69" s="225">
        <f>+'Restriction Costs'!AB105:AC105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Costs'!AU105</f>
        <v>0</v>
      </c>
      <c r="AU69" s="43">
        <f>+'Restriction Costs'!AW105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e85Adu8VQiUDqcsRBgZ6TTheeB/BM4TFDAOSNdc1draFJFGxHUbQ39gWhqz8fOFA1vjq1MmdTlXVbA33qhj+cg==" saltValue="jDXhYOn0lN9pW7BVIdzJVA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98A3251-8E0F-43CC-9C03-24EE0D29FB8A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0386-AD61-438C-9FF9-8ABA83683DBD}">
  <sheetPr codeName="Sheet17"/>
  <dimension ref="A1:AJ91"/>
  <sheetViews>
    <sheetView showZeros="0" zoomScaleNormal="100" zoomScaleSheetLayoutView="100" workbookViewId="0">
      <selection activeCell="W22" sqref="W22:AI22"/>
    </sheetView>
  </sheetViews>
  <sheetFormatPr defaultColWidth="2.54296875" defaultRowHeight="15" customHeight="1" x14ac:dyDescent="0.35"/>
  <cols>
    <col min="5" max="5" width="2.54296875" customWidth="1"/>
    <col min="20" max="20" width="2.54296875" customWidth="1"/>
    <col min="37" max="47" width="2.54296875" customWidth="1"/>
  </cols>
  <sheetData>
    <row r="1" spans="1:36" ht="15" customHeight="1" x14ac:dyDescent="0.35">
      <c r="A1" s="1"/>
      <c r="B1" s="197" t="s">
        <v>380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2"/>
      <c r="AC1" s="2"/>
      <c r="AD1" s="2"/>
      <c r="AE1" s="2"/>
      <c r="AF1" s="2"/>
      <c r="AG1" s="2"/>
      <c r="AH1" s="2"/>
      <c r="AI1" s="2"/>
      <c r="AJ1" s="3"/>
    </row>
    <row r="2" spans="1:36" ht="15" customHeight="1" x14ac:dyDescent="0.35">
      <c r="A2" s="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5"/>
    </row>
    <row r="3" spans="1:36" ht="15" customHeight="1" thickBot="1" x14ac:dyDescent="0.4">
      <c r="A3" s="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7"/>
      <c r="AC3" s="7"/>
      <c r="AD3" s="7"/>
      <c r="AE3" s="7"/>
      <c r="AF3" s="7"/>
      <c r="AG3" s="7"/>
      <c r="AH3" s="7"/>
      <c r="AI3" s="7"/>
      <c r="AJ3" s="8"/>
    </row>
    <row r="4" spans="1:36" ht="5.15" customHeight="1" thickBot="1" x14ac:dyDescent="0.4"/>
    <row r="5" spans="1:36" ht="5.15" customHeight="1" x14ac:dyDescent="0.3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</row>
    <row r="6" spans="1:36" s="43" customFormat="1" ht="10" customHeight="1" x14ac:dyDescent="0.3">
      <c r="A6" s="117"/>
      <c r="B6" s="268" t="s">
        <v>1</v>
      </c>
      <c r="C6" s="268"/>
      <c r="D6" s="268"/>
      <c r="E6" s="268"/>
      <c r="F6" s="268"/>
      <c r="G6" s="268"/>
      <c r="H6" s="26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9"/>
    </row>
    <row r="7" spans="1:36" s="43" customFormat="1" ht="10" customHeight="1" x14ac:dyDescent="0.3">
      <c r="A7" s="117"/>
      <c r="B7" s="120"/>
      <c r="C7" s="120"/>
      <c r="D7" s="120"/>
      <c r="E7" s="120"/>
      <c r="F7" s="120"/>
      <c r="G7" s="120"/>
      <c r="H7" s="120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9"/>
    </row>
    <row r="8" spans="1:36" s="43" customFormat="1" ht="10" customHeight="1" x14ac:dyDescent="0.3">
      <c r="A8" s="117"/>
      <c r="B8" s="258" t="s">
        <v>4</v>
      </c>
      <c r="C8" s="258"/>
      <c r="D8" s="258"/>
      <c r="E8" s="258"/>
      <c r="F8" s="258"/>
      <c r="G8" s="258"/>
      <c r="H8" s="258"/>
      <c r="I8" s="265" t="str">
        <f>IF('Front Sheet'!$I$8="","",+'Front Sheet'!$I$8)</f>
        <v/>
      </c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7"/>
      <c r="AJ8" s="119"/>
    </row>
    <row r="9" spans="1:36" s="43" customFormat="1" ht="10" customHeight="1" x14ac:dyDescent="0.3">
      <c r="A9" s="117"/>
      <c r="B9" s="258" t="s">
        <v>6</v>
      </c>
      <c r="C9" s="258"/>
      <c r="D9" s="258"/>
      <c r="E9" s="258"/>
      <c r="F9" s="258"/>
      <c r="G9" s="258"/>
      <c r="H9" s="258"/>
      <c r="I9" s="265" t="str">
        <f>IF('Front Sheet'!$I$9="","",+'Front Sheet'!$I$9)</f>
        <v/>
      </c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7"/>
      <c r="AJ9" s="119"/>
    </row>
    <row r="10" spans="1:36" s="43" customFormat="1" ht="10" customHeight="1" x14ac:dyDescent="0.3">
      <c r="A10" s="117"/>
      <c r="B10" s="258" t="s">
        <v>7</v>
      </c>
      <c r="C10" s="258"/>
      <c r="D10" s="258"/>
      <c r="E10" s="258"/>
      <c r="F10" s="258"/>
      <c r="G10" s="258"/>
      <c r="H10" s="258"/>
      <c r="I10" s="265" t="str">
        <f>IF(+'Front Sheet'!$I$10="","",+'Front Sheet'!$I$10)</f>
        <v/>
      </c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7"/>
      <c r="AJ10" s="119"/>
    </row>
    <row r="11" spans="1:36" s="43" customFormat="1" ht="10" customHeight="1" x14ac:dyDescent="0.3">
      <c r="A11" s="117"/>
      <c r="B11" s="258" t="s">
        <v>9</v>
      </c>
      <c r="C11" s="258"/>
      <c r="D11" s="258"/>
      <c r="E11" s="258"/>
      <c r="F11" s="258"/>
      <c r="G11" s="258"/>
      <c r="H11" s="258"/>
      <c r="I11" s="265" t="str">
        <f>IF(+'Front Sheet'!$I$11="","",+'Front Sheet'!$I$11)</f>
        <v/>
      </c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7"/>
      <c r="AJ11" s="119"/>
    </row>
    <row r="12" spans="1:36" s="43" customFormat="1" ht="10" customHeight="1" x14ac:dyDescent="0.3">
      <c r="A12" s="117"/>
      <c r="B12" s="258" t="s">
        <v>11</v>
      </c>
      <c r="C12" s="258"/>
      <c r="D12" s="258"/>
      <c r="E12" s="258"/>
      <c r="F12" s="258"/>
      <c r="G12" s="258"/>
      <c r="H12" s="258"/>
      <c r="I12" s="265" t="str">
        <f>IF(+'Front Sheet'!$I$12="","",+'Front Sheet'!$I$12)</f>
        <v/>
      </c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7"/>
      <c r="AJ12" s="119"/>
    </row>
    <row r="13" spans="1:36" s="43" customFormat="1" ht="10" customHeight="1" x14ac:dyDescent="0.3">
      <c r="A13" s="117"/>
      <c r="B13" s="258" t="s">
        <v>13</v>
      </c>
      <c r="C13" s="258"/>
      <c r="D13" s="258"/>
      <c r="E13" s="258"/>
      <c r="F13" s="258"/>
      <c r="G13" s="258"/>
      <c r="H13" s="258"/>
      <c r="I13" s="259" t="str">
        <f>IF(+'Front Sheet'!$I$13="","",+'Front Sheet'!$I$13)</f>
        <v/>
      </c>
      <c r="J13" s="260"/>
      <c r="K13" s="260"/>
      <c r="L13" s="260"/>
      <c r="M13" s="260"/>
      <c r="N13" s="26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19"/>
    </row>
    <row r="14" spans="1:36" s="43" customFormat="1" ht="10" customHeight="1" x14ac:dyDescent="0.3">
      <c r="A14" s="117"/>
      <c r="B14" s="258" t="s">
        <v>14</v>
      </c>
      <c r="C14" s="258"/>
      <c r="D14" s="258"/>
      <c r="E14" s="258"/>
      <c r="F14" s="258"/>
      <c r="G14" s="258"/>
      <c r="H14" s="258"/>
      <c r="I14" s="262" t="str">
        <f>IF(+'Front Sheet'!$I$14="","",+'Front Sheet'!$I$14)</f>
        <v/>
      </c>
      <c r="J14" s="263"/>
      <c r="K14" s="263"/>
      <c r="L14" s="263"/>
      <c r="M14" s="263"/>
      <c r="N14" s="264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19"/>
    </row>
    <row r="15" spans="1:36" s="43" customFormat="1" ht="10" customHeight="1" x14ac:dyDescent="0.3">
      <c r="A15" s="117"/>
      <c r="B15" s="258" t="s">
        <v>15</v>
      </c>
      <c r="C15" s="258"/>
      <c r="D15" s="258"/>
      <c r="E15" s="258"/>
      <c r="F15" s="258"/>
      <c r="G15" s="258"/>
      <c r="H15" s="258"/>
      <c r="I15" s="265" t="str">
        <f>IF(+'Front Sheet'!$I$15="","",+'Front Sheet'!$I$15)</f>
        <v/>
      </c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7"/>
      <c r="AJ15" s="119"/>
    </row>
    <row r="16" spans="1:36" ht="5.15" customHeight="1" thickBot="1" x14ac:dyDescent="0.4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2"/>
    </row>
    <row r="17" spans="1:36" ht="5.15" customHeight="1" thickBot="1" x14ac:dyDescent="0.4"/>
    <row r="18" spans="1:36" s="125" customFormat="1" ht="5.15" customHeight="1" x14ac:dyDescent="0.35">
      <c r="A18" s="122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4"/>
    </row>
    <row r="19" spans="1:36" s="125" customFormat="1" ht="10" customHeight="1" x14ac:dyDescent="0.35">
      <c r="A19" s="126"/>
      <c r="B19" s="255" t="s">
        <v>381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128"/>
    </row>
    <row r="20" spans="1:36" s="125" customFormat="1" ht="5.15" customHeight="1" x14ac:dyDescent="0.35">
      <c r="A20" s="126"/>
      <c r="B20" s="127"/>
      <c r="C20" s="127"/>
      <c r="D20" s="127"/>
      <c r="E20" s="127"/>
      <c r="F20" s="127"/>
      <c r="G20" s="127"/>
      <c r="H20" s="127"/>
      <c r="I20" s="127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128"/>
    </row>
    <row r="21" spans="1:36" s="125" customFormat="1" ht="10" customHeight="1" x14ac:dyDescent="0.35">
      <c r="A21" s="126"/>
      <c r="B21" s="253" t="s">
        <v>382</v>
      </c>
      <c r="C21" s="254"/>
      <c r="D21" s="254"/>
      <c r="E21" s="256">
        <f>+'Road 1'!$Q$6</f>
        <v>0</v>
      </c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7"/>
      <c r="AJ21" s="128"/>
    </row>
    <row r="22" spans="1:36" s="125" customFormat="1" ht="10" customHeight="1" x14ac:dyDescent="0.35">
      <c r="A22" s="126"/>
      <c r="B22" s="130"/>
      <c r="C22" s="85"/>
      <c r="D22" s="85" t="s">
        <v>383</v>
      </c>
      <c r="E22" s="249">
        <f>+'Road 1'!$H$15</f>
        <v>0</v>
      </c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0"/>
      <c r="S22" s="250"/>
      <c r="T22" s="250"/>
      <c r="U22" s="85"/>
      <c r="V22" s="85" t="s">
        <v>384</v>
      </c>
      <c r="W22" s="249">
        <f>+'Road 1'!$H$38</f>
        <v>0</v>
      </c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2"/>
      <c r="AJ22" s="128"/>
    </row>
    <row r="23" spans="1:36" s="125" customFormat="1" ht="10" customHeight="1" x14ac:dyDescent="0.35">
      <c r="A23" s="126"/>
      <c r="B23" s="130"/>
      <c r="C23" s="85"/>
      <c r="D23" s="85" t="s">
        <v>385</v>
      </c>
      <c r="E23" s="249">
        <f>+'Road 1'!$H$20</f>
        <v>0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0"/>
      <c r="S23" s="250"/>
      <c r="T23" s="250"/>
      <c r="U23" s="85"/>
      <c r="V23" s="85" t="s">
        <v>386</v>
      </c>
      <c r="W23" s="249">
        <f>+'Road 1'!$H$44</f>
        <v>0</v>
      </c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2"/>
      <c r="AJ23" s="128"/>
    </row>
    <row r="24" spans="1:36" s="125" customFormat="1" ht="10" customHeight="1" x14ac:dyDescent="0.35">
      <c r="A24" s="126"/>
      <c r="B24" s="130"/>
      <c r="C24" s="85"/>
      <c r="D24" s="85" t="s">
        <v>387</v>
      </c>
      <c r="E24" s="249">
        <f>+'Road 1'!$H$25</f>
        <v>0</v>
      </c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0"/>
      <c r="S24" s="250"/>
      <c r="T24" s="250"/>
      <c r="U24" s="85"/>
      <c r="V24" s="85" t="s">
        <v>388</v>
      </c>
      <c r="W24" s="249">
        <f>+'Road 1'!$H$50</f>
        <v>0</v>
      </c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2"/>
      <c r="AJ24" s="128"/>
    </row>
    <row r="25" spans="1:36" s="125" customFormat="1" ht="10" customHeight="1" x14ac:dyDescent="0.35">
      <c r="A25" s="126"/>
      <c r="B25" s="130"/>
      <c r="C25" s="85"/>
      <c r="D25" s="85" t="s">
        <v>389</v>
      </c>
      <c r="E25" s="249">
        <f>+'Road 1'!$H$30</f>
        <v>0</v>
      </c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0"/>
      <c r="S25" s="250"/>
      <c r="T25" s="250"/>
      <c r="U25" s="85"/>
      <c r="V25" s="85" t="s">
        <v>390</v>
      </c>
      <c r="W25" s="249">
        <f>+'Road 1'!$H$56</f>
        <v>0</v>
      </c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2"/>
      <c r="AJ25" s="128"/>
    </row>
    <row r="26" spans="1:36" s="125" customFormat="1" ht="5.15" customHeight="1" x14ac:dyDescent="0.35">
      <c r="A26" s="126"/>
      <c r="B26" s="134"/>
      <c r="C26" s="135"/>
      <c r="D26" s="135"/>
      <c r="E26" s="136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8"/>
      <c r="S26" s="135"/>
      <c r="T26" s="135"/>
      <c r="U26" s="135"/>
      <c r="V26" s="135"/>
      <c r="W26" s="136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9"/>
      <c r="AJ26" s="128"/>
    </row>
    <row r="27" spans="1:36" s="125" customFormat="1" ht="5.15" customHeight="1" x14ac:dyDescent="0.35">
      <c r="A27" s="126"/>
      <c r="B27" s="84"/>
      <c r="C27" s="84"/>
      <c r="D27" s="84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28"/>
    </row>
    <row r="28" spans="1:36" s="125" customFormat="1" ht="10" customHeight="1" x14ac:dyDescent="0.35">
      <c r="A28" s="126"/>
      <c r="B28" s="253" t="s">
        <v>391</v>
      </c>
      <c r="C28" s="254"/>
      <c r="D28" s="254"/>
      <c r="E28" s="141">
        <f>+'Road 2'!$Q$6</f>
        <v>0</v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29"/>
      <c r="T28" s="129"/>
      <c r="U28" s="129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3"/>
      <c r="AJ28" s="128"/>
    </row>
    <row r="29" spans="1:36" s="125" customFormat="1" ht="10" customHeight="1" x14ac:dyDescent="0.35">
      <c r="A29" s="126"/>
      <c r="B29" s="130"/>
      <c r="C29" s="85"/>
      <c r="D29" s="85" t="s">
        <v>383</v>
      </c>
      <c r="E29" s="249">
        <f>+'Road 2'!$H$15</f>
        <v>0</v>
      </c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85"/>
      <c r="V29" s="85" t="s">
        <v>384</v>
      </c>
      <c r="W29" s="131">
        <f>+'Road 2'!$H$38</f>
        <v>0</v>
      </c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3"/>
      <c r="AJ29" s="128"/>
    </row>
    <row r="30" spans="1:36" s="125" customFormat="1" ht="10" customHeight="1" x14ac:dyDescent="0.35">
      <c r="A30" s="126"/>
      <c r="B30" s="130"/>
      <c r="C30" s="85"/>
      <c r="D30" s="85" t="s">
        <v>385</v>
      </c>
      <c r="E30" s="249">
        <f>+'Road 2'!$H$20</f>
        <v>0</v>
      </c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85"/>
      <c r="V30" s="85" t="s">
        <v>386</v>
      </c>
      <c r="W30" s="249">
        <f>+'Road 2'!$H$44</f>
        <v>0</v>
      </c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2"/>
      <c r="AJ30" s="128"/>
    </row>
    <row r="31" spans="1:36" s="125" customFormat="1" ht="10" customHeight="1" x14ac:dyDescent="0.35">
      <c r="A31" s="126"/>
      <c r="B31" s="130"/>
      <c r="C31" s="85"/>
      <c r="D31" s="85" t="s">
        <v>387</v>
      </c>
      <c r="E31" s="249">
        <f>+'Road 2'!$H$25</f>
        <v>0</v>
      </c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85"/>
      <c r="V31" s="85" t="s">
        <v>388</v>
      </c>
      <c r="W31" s="249">
        <f>+'Road 2'!$H$50</f>
        <v>0</v>
      </c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2"/>
      <c r="AJ31" s="128"/>
    </row>
    <row r="32" spans="1:36" s="125" customFormat="1" ht="10" customHeight="1" x14ac:dyDescent="0.35">
      <c r="A32" s="126"/>
      <c r="B32" s="130"/>
      <c r="C32" s="85"/>
      <c r="D32" s="85" t="s">
        <v>389</v>
      </c>
      <c r="E32" s="249">
        <f>+'Road 2'!$H$30</f>
        <v>0</v>
      </c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144"/>
      <c r="V32" s="85" t="s">
        <v>390</v>
      </c>
      <c r="W32" s="249">
        <f>+'Road 2'!$H$56</f>
        <v>0</v>
      </c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2"/>
      <c r="AJ32" s="128"/>
    </row>
    <row r="33" spans="1:36" s="125" customFormat="1" ht="5.15" customHeight="1" x14ac:dyDescent="0.35">
      <c r="A33" s="126"/>
      <c r="B33" s="134"/>
      <c r="C33" s="135"/>
      <c r="D33" s="135"/>
      <c r="E33" s="136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35"/>
      <c r="W33" s="136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9"/>
      <c r="AJ33" s="128"/>
    </row>
    <row r="34" spans="1:36" s="125" customFormat="1" ht="5.15" customHeight="1" x14ac:dyDescent="0.35">
      <c r="A34" s="126"/>
      <c r="B34" s="84"/>
      <c r="C34" s="84"/>
      <c r="D34" s="84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28"/>
    </row>
    <row r="35" spans="1:36" s="125" customFormat="1" ht="10" customHeight="1" x14ac:dyDescent="0.35">
      <c r="A35" s="126"/>
      <c r="B35" s="253" t="s">
        <v>392</v>
      </c>
      <c r="C35" s="254"/>
      <c r="D35" s="254"/>
      <c r="E35" s="141">
        <f>+'Road 3'!$Q$6</f>
        <v>0</v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29"/>
      <c r="T35" s="129"/>
      <c r="U35" s="129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3"/>
      <c r="AJ35" s="128"/>
    </row>
    <row r="36" spans="1:36" s="125" customFormat="1" ht="10" customHeight="1" x14ac:dyDescent="0.35">
      <c r="A36" s="126"/>
      <c r="B36" s="130"/>
      <c r="C36" s="85"/>
      <c r="D36" s="85" t="s">
        <v>383</v>
      </c>
      <c r="E36" s="249">
        <f>+'Road 3'!$H$15</f>
        <v>0</v>
      </c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85"/>
      <c r="V36" s="85" t="s">
        <v>384</v>
      </c>
      <c r="W36" s="249">
        <f>+'Road 3'!$H$38</f>
        <v>0</v>
      </c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2"/>
      <c r="AJ36" s="128"/>
    </row>
    <row r="37" spans="1:36" s="125" customFormat="1" ht="10" customHeight="1" x14ac:dyDescent="0.35">
      <c r="A37" s="126"/>
      <c r="B37" s="130"/>
      <c r="C37" s="85"/>
      <c r="D37" s="85" t="s">
        <v>385</v>
      </c>
      <c r="E37" s="249">
        <f>+'Road 3'!$H$20</f>
        <v>0</v>
      </c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85"/>
      <c r="V37" s="85" t="s">
        <v>386</v>
      </c>
      <c r="W37" s="131">
        <f>+'Road 3'!$H$44</f>
        <v>0</v>
      </c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3"/>
      <c r="AJ37" s="128"/>
    </row>
    <row r="38" spans="1:36" s="125" customFormat="1" ht="10" customHeight="1" x14ac:dyDescent="0.35">
      <c r="A38" s="126"/>
      <c r="B38" s="130"/>
      <c r="C38" s="85"/>
      <c r="D38" s="85" t="s">
        <v>387</v>
      </c>
      <c r="E38" s="249">
        <f>+'Road 3'!$H$25</f>
        <v>0</v>
      </c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85"/>
      <c r="V38" s="85" t="s">
        <v>388</v>
      </c>
      <c r="W38" s="131">
        <f>+'Road 3'!$H$50</f>
        <v>0</v>
      </c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3"/>
      <c r="AJ38" s="128"/>
    </row>
    <row r="39" spans="1:36" s="125" customFormat="1" ht="10" customHeight="1" x14ac:dyDescent="0.35">
      <c r="A39" s="126"/>
      <c r="B39" s="130"/>
      <c r="C39" s="85"/>
      <c r="D39" s="85" t="s">
        <v>389</v>
      </c>
      <c r="E39" s="249">
        <f>+'Road 3'!$H$30</f>
        <v>0</v>
      </c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144"/>
      <c r="V39" s="85" t="s">
        <v>390</v>
      </c>
      <c r="W39" s="131">
        <f>+'Road 3'!$H$56</f>
        <v>0</v>
      </c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3"/>
      <c r="AJ39" s="128"/>
    </row>
    <row r="40" spans="1:36" s="125" customFormat="1" ht="5.15" customHeight="1" x14ac:dyDescent="0.35">
      <c r="A40" s="126"/>
      <c r="B40" s="134"/>
      <c r="C40" s="135"/>
      <c r="D40" s="135"/>
      <c r="E40" s="136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35"/>
      <c r="W40" s="136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9"/>
      <c r="AJ40" s="128"/>
    </row>
    <row r="41" spans="1:36" s="125" customFormat="1" ht="5.15" customHeight="1" x14ac:dyDescent="0.35">
      <c r="A41" s="126"/>
      <c r="B41" s="84"/>
      <c r="C41" s="84"/>
      <c r="D41" s="84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28"/>
    </row>
    <row r="42" spans="1:36" s="125" customFormat="1" ht="10" customHeight="1" x14ac:dyDescent="0.35">
      <c r="A42" s="126"/>
      <c r="B42" s="253" t="s">
        <v>393</v>
      </c>
      <c r="C42" s="254"/>
      <c r="D42" s="254"/>
      <c r="E42" s="141">
        <f>+'Road 4'!$Q$6</f>
        <v>0</v>
      </c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29"/>
      <c r="T42" s="129"/>
      <c r="U42" s="129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3"/>
      <c r="AJ42" s="128"/>
    </row>
    <row r="43" spans="1:36" s="125" customFormat="1" ht="10" customHeight="1" x14ac:dyDescent="0.35">
      <c r="A43" s="126"/>
      <c r="B43" s="130"/>
      <c r="C43" s="85"/>
      <c r="D43" s="85" t="s">
        <v>383</v>
      </c>
      <c r="E43" s="249">
        <f>+'Road 4'!$H$15</f>
        <v>0</v>
      </c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85"/>
      <c r="V43" s="85" t="s">
        <v>384</v>
      </c>
      <c r="W43" s="249">
        <f>+'Road 4'!$H$38</f>
        <v>0</v>
      </c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2"/>
      <c r="AJ43" s="128"/>
    </row>
    <row r="44" spans="1:36" s="125" customFormat="1" ht="10" customHeight="1" x14ac:dyDescent="0.35">
      <c r="A44" s="126"/>
      <c r="B44" s="130"/>
      <c r="C44" s="85"/>
      <c r="D44" s="85" t="s">
        <v>385</v>
      </c>
      <c r="E44" s="249">
        <f>+'Road 4'!$H$20</f>
        <v>0</v>
      </c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85"/>
      <c r="V44" s="85" t="s">
        <v>386</v>
      </c>
      <c r="W44" s="131">
        <f>+'Road 4'!$H$44</f>
        <v>0</v>
      </c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3"/>
      <c r="AJ44" s="128"/>
    </row>
    <row r="45" spans="1:36" s="125" customFormat="1" ht="10" customHeight="1" x14ac:dyDescent="0.35">
      <c r="A45" s="126"/>
      <c r="B45" s="130"/>
      <c r="C45" s="85"/>
      <c r="D45" s="85" t="s">
        <v>387</v>
      </c>
      <c r="E45" s="249">
        <f>+'Road 4'!$H$25</f>
        <v>0</v>
      </c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85"/>
      <c r="V45" s="85" t="s">
        <v>388</v>
      </c>
      <c r="W45" s="131">
        <f>+'Road 4'!$H$50</f>
        <v>0</v>
      </c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3"/>
      <c r="AJ45" s="128"/>
    </row>
    <row r="46" spans="1:36" s="125" customFormat="1" ht="10" customHeight="1" x14ac:dyDescent="0.35">
      <c r="A46" s="126"/>
      <c r="B46" s="130"/>
      <c r="C46" s="85"/>
      <c r="D46" s="85" t="s">
        <v>389</v>
      </c>
      <c r="E46" s="249">
        <f>+'Road 4'!$H$30</f>
        <v>0</v>
      </c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144"/>
      <c r="V46" s="85" t="s">
        <v>390</v>
      </c>
      <c r="W46" s="131">
        <f>+'Road 4'!$H$56</f>
        <v>0</v>
      </c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3"/>
      <c r="AJ46" s="128"/>
    </row>
    <row r="47" spans="1:36" s="125" customFormat="1" ht="5.15" customHeight="1" x14ac:dyDescent="0.35">
      <c r="A47" s="126"/>
      <c r="B47" s="134"/>
      <c r="C47" s="135"/>
      <c r="D47" s="135"/>
      <c r="E47" s="136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35"/>
      <c r="W47" s="136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9"/>
      <c r="AJ47" s="128"/>
    </row>
    <row r="48" spans="1:36" s="125" customFormat="1" ht="5.15" customHeight="1" x14ac:dyDescent="0.35">
      <c r="A48" s="126"/>
      <c r="B48" s="84"/>
      <c r="C48" s="84"/>
      <c r="D48" s="84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28"/>
    </row>
    <row r="49" spans="1:36" s="125" customFormat="1" ht="10" customHeight="1" x14ac:dyDescent="0.35">
      <c r="A49" s="126"/>
      <c r="B49" s="253" t="s">
        <v>394</v>
      </c>
      <c r="C49" s="254"/>
      <c r="D49" s="254"/>
      <c r="E49" s="141">
        <f>+'Road 5'!$Q$6</f>
        <v>0</v>
      </c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29"/>
      <c r="T49" s="129"/>
      <c r="U49" s="129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3"/>
      <c r="AJ49" s="128"/>
    </row>
    <row r="50" spans="1:36" s="125" customFormat="1" ht="10" customHeight="1" x14ac:dyDescent="0.35">
      <c r="A50" s="126"/>
      <c r="B50" s="130"/>
      <c r="C50" s="85"/>
      <c r="D50" s="85" t="s">
        <v>383</v>
      </c>
      <c r="E50" s="249">
        <f>+'Road 5'!$H$15</f>
        <v>0</v>
      </c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85"/>
      <c r="V50" s="85" t="s">
        <v>384</v>
      </c>
      <c r="W50" s="249">
        <f>+'Road 5'!$H$38</f>
        <v>0</v>
      </c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2"/>
      <c r="AJ50" s="128"/>
    </row>
    <row r="51" spans="1:36" s="125" customFormat="1" ht="10" customHeight="1" x14ac:dyDescent="0.35">
      <c r="A51" s="126"/>
      <c r="B51" s="130"/>
      <c r="C51" s="85"/>
      <c r="D51" s="85" t="s">
        <v>385</v>
      </c>
      <c r="E51" s="249">
        <f>+'Road 5'!$H$20</f>
        <v>0</v>
      </c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85"/>
      <c r="V51" s="85" t="s">
        <v>386</v>
      </c>
      <c r="W51" s="131">
        <f>+'Road 5'!$H$44</f>
        <v>0</v>
      </c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3"/>
      <c r="AJ51" s="128"/>
    </row>
    <row r="52" spans="1:36" s="125" customFormat="1" ht="10" customHeight="1" x14ac:dyDescent="0.35">
      <c r="A52" s="126"/>
      <c r="B52" s="130"/>
      <c r="C52" s="85"/>
      <c r="D52" s="85" t="s">
        <v>387</v>
      </c>
      <c r="E52" s="249">
        <f>+'Road 5'!$H$25</f>
        <v>0</v>
      </c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85"/>
      <c r="V52" s="85" t="s">
        <v>388</v>
      </c>
      <c r="W52" s="131">
        <f>+'Road 5'!$H$50</f>
        <v>0</v>
      </c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3"/>
      <c r="AJ52" s="128"/>
    </row>
    <row r="53" spans="1:36" s="125" customFormat="1" ht="10" customHeight="1" x14ac:dyDescent="0.35">
      <c r="A53" s="126"/>
      <c r="B53" s="130"/>
      <c r="C53" s="85"/>
      <c r="D53" s="85" t="s">
        <v>389</v>
      </c>
      <c r="E53" s="249">
        <f>+'Road 5'!$H$30</f>
        <v>0</v>
      </c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144"/>
      <c r="V53" s="85" t="s">
        <v>390</v>
      </c>
      <c r="W53" s="131">
        <f>+'Road 5'!$H$56</f>
        <v>0</v>
      </c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3"/>
      <c r="AJ53" s="128"/>
    </row>
    <row r="54" spans="1:36" s="125" customFormat="1" ht="5.15" customHeight="1" x14ac:dyDescent="0.35">
      <c r="A54" s="126"/>
      <c r="B54" s="134"/>
      <c r="C54" s="135"/>
      <c r="D54" s="135"/>
      <c r="E54" s="136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35"/>
      <c r="W54" s="136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9"/>
      <c r="AJ54" s="128"/>
    </row>
    <row r="55" spans="1:36" s="125" customFormat="1" ht="5.15" customHeight="1" x14ac:dyDescent="0.35">
      <c r="A55" s="126"/>
      <c r="B55" s="84"/>
      <c r="C55" s="84"/>
      <c r="D55" s="84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28"/>
    </row>
    <row r="56" spans="1:36" s="125" customFormat="1" ht="10" customHeight="1" x14ac:dyDescent="0.35">
      <c r="A56" s="126"/>
      <c r="B56" s="253" t="s">
        <v>395</v>
      </c>
      <c r="C56" s="254"/>
      <c r="D56" s="254"/>
      <c r="E56" s="141">
        <f>+'Road 6'!$Q$6</f>
        <v>0</v>
      </c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29"/>
      <c r="T56" s="129"/>
      <c r="U56" s="129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3"/>
      <c r="AJ56" s="128"/>
    </row>
    <row r="57" spans="1:36" s="125" customFormat="1" ht="10" customHeight="1" x14ac:dyDescent="0.35">
      <c r="A57" s="126"/>
      <c r="B57" s="130"/>
      <c r="C57" s="85"/>
      <c r="D57" s="85" t="s">
        <v>383</v>
      </c>
      <c r="E57" s="249">
        <f>+'Road 6'!$H$15</f>
        <v>0</v>
      </c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85"/>
      <c r="V57" s="85" t="s">
        <v>384</v>
      </c>
      <c r="W57" s="249">
        <f>+'Road 6'!$H$38</f>
        <v>0</v>
      </c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2"/>
      <c r="AJ57" s="128"/>
    </row>
    <row r="58" spans="1:36" s="125" customFormat="1" ht="10" customHeight="1" x14ac:dyDescent="0.35">
      <c r="A58" s="126"/>
      <c r="B58" s="130"/>
      <c r="C58" s="85"/>
      <c r="D58" s="85" t="s">
        <v>385</v>
      </c>
      <c r="E58" s="249">
        <f>+'Road 6'!$H$20</f>
        <v>0</v>
      </c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85"/>
      <c r="V58" s="85" t="s">
        <v>386</v>
      </c>
      <c r="W58" s="131">
        <f>+'Road 6'!$H$44</f>
        <v>0</v>
      </c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3"/>
      <c r="AJ58" s="128"/>
    </row>
    <row r="59" spans="1:36" s="125" customFormat="1" ht="10" customHeight="1" x14ac:dyDescent="0.35">
      <c r="A59" s="126"/>
      <c r="B59" s="130"/>
      <c r="C59" s="85"/>
      <c r="D59" s="85" t="s">
        <v>387</v>
      </c>
      <c r="E59" s="249">
        <f>+'Road 6'!$H$25</f>
        <v>0</v>
      </c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85"/>
      <c r="V59" s="85" t="s">
        <v>388</v>
      </c>
      <c r="W59" s="131">
        <f>+'Road 6'!$H$50</f>
        <v>0</v>
      </c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3"/>
      <c r="AJ59" s="128"/>
    </row>
    <row r="60" spans="1:36" s="125" customFormat="1" ht="10" customHeight="1" x14ac:dyDescent="0.35">
      <c r="A60" s="126"/>
      <c r="B60" s="130"/>
      <c r="C60" s="85"/>
      <c r="D60" s="85" t="s">
        <v>389</v>
      </c>
      <c r="E60" s="249">
        <f>+'Road 6'!$H$30</f>
        <v>0</v>
      </c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144"/>
      <c r="V60" s="85" t="s">
        <v>390</v>
      </c>
      <c r="W60" s="131">
        <f>+'Road 6'!$H$56</f>
        <v>0</v>
      </c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3"/>
      <c r="AJ60" s="128"/>
    </row>
    <row r="61" spans="1:36" s="125" customFormat="1" ht="5.15" customHeight="1" x14ac:dyDescent="0.35">
      <c r="A61" s="126"/>
      <c r="B61" s="134"/>
      <c r="C61" s="135"/>
      <c r="D61" s="135"/>
      <c r="E61" s="136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35"/>
      <c r="W61" s="136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9"/>
      <c r="AJ61" s="128"/>
    </row>
    <row r="62" spans="1:36" s="125" customFormat="1" ht="5.15" customHeight="1" x14ac:dyDescent="0.35">
      <c r="A62" s="126"/>
      <c r="B62" s="84"/>
      <c r="C62" s="84"/>
      <c r="D62" s="84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28"/>
    </row>
    <row r="63" spans="1:36" s="125" customFormat="1" ht="10" customHeight="1" x14ac:dyDescent="0.35">
      <c r="A63" s="126"/>
      <c r="B63" s="253" t="s">
        <v>396</v>
      </c>
      <c r="C63" s="254"/>
      <c r="D63" s="254"/>
      <c r="E63" s="141">
        <f>+'Road 7'!$Q$6</f>
        <v>0</v>
      </c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29"/>
      <c r="T63" s="129"/>
      <c r="U63" s="129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3"/>
      <c r="AJ63" s="128"/>
    </row>
    <row r="64" spans="1:36" s="125" customFormat="1" ht="10" customHeight="1" x14ac:dyDescent="0.35">
      <c r="A64" s="126"/>
      <c r="B64" s="130"/>
      <c r="C64" s="85"/>
      <c r="D64" s="85" t="s">
        <v>383</v>
      </c>
      <c r="E64" s="249">
        <f>+'Road 7'!$H$15</f>
        <v>0</v>
      </c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85"/>
      <c r="V64" s="85" t="s">
        <v>384</v>
      </c>
      <c r="W64" s="249">
        <f>+'Road 7'!$H$38</f>
        <v>0</v>
      </c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128"/>
    </row>
    <row r="65" spans="1:36" s="125" customFormat="1" ht="10" customHeight="1" x14ac:dyDescent="0.35">
      <c r="A65" s="126"/>
      <c r="B65" s="130"/>
      <c r="C65" s="85"/>
      <c r="D65" s="85" t="s">
        <v>385</v>
      </c>
      <c r="E65" s="249">
        <f>+'Road 7'!$H$20</f>
        <v>0</v>
      </c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85"/>
      <c r="V65" s="85" t="s">
        <v>386</v>
      </c>
      <c r="W65" s="131">
        <f>+'Road 7'!$H$44</f>
        <v>0</v>
      </c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3"/>
      <c r="AJ65" s="128"/>
    </row>
    <row r="66" spans="1:36" s="125" customFormat="1" ht="10" customHeight="1" x14ac:dyDescent="0.35">
      <c r="A66" s="126"/>
      <c r="B66" s="130"/>
      <c r="C66" s="85"/>
      <c r="D66" s="85" t="s">
        <v>387</v>
      </c>
      <c r="E66" s="249">
        <f>+'Road 7'!$H$25</f>
        <v>0</v>
      </c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85"/>
      <c r="V66" s="85" t="s">
        <v>388</v>
      </c>
      <c r="W66" s="131">
        <f>+'Road 7'!$H$50</f>
        <v>0</v>
      </c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3"/>
      <c r="AJ66" s="128"/>
    </row>
    <row r="67" spans="1:36" s="125" customFormat="1" ht="10" customHeight="1" x14ac:dyDescent="0.35">
      <c r="A67" s="126"/>
      <c r="B67" s="130"/>
      <c r="C67" s="85"/>
      <c r="D67" s="85" t="s">
        <v>389</v>
      </c>
      <c r="E67" s="249">
        <f>+'Road 7'!$H$30</f>
        <v>0</v>
      </c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144"/>
      <c r="V67" s="85" t="s">
        <v>390</v>
      </c>
      <c r="W67" s="131">
        <f>+'Road 7'!$H$56</f>
        <v>0</v>
      </c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3"/>
      <c r="AJ67" s="128"/>
    </row>
    <row r="68" spans="1:36" s="125" customFormat="1" ht="5.15" customHeight="1" x14ac:dyDescent="0.35">
      <c r="A68" s="126"/>
      <c r="B68" s="134"/>
      <c r="C68" s="135"/>
      <c r="D68" s="135"/>
      <c r="E68" s="136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35"/>
      <c r="W68" s="136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9"/>
      <c r="AJ68" s="128"/>
    </row>
    <row r="69" spans="1:36" s="125" customFormat="1" ht="5.15" customHeight="1" x14ac:dyDescent="0.35">
      <c r="A69" s="126"/>
      <c r="B69" s="84"/>
      <c r="C69" s="84"/>
      <c r="D69" s="84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28"/>
    </row>
    <row r="70" spans="1:36" s="125" customFormat="1" ht="10" customHeight="1" x14ac:dyDescent="0.35">
      <c r="A70" s="126"/>
      <c r="B70" s="253" t="s">
        <v>397</v>
      </c>
      <c r="C70" s="254"/>
      <c r="D70" s="254"/>
      <c r="E70" s="141">
        <f>+'Road 8'!$Q$6</f>
        <v>0</v>
      </c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6"/>
      <c r="AJ70" s="128"/>
    </row>
    <row r="71" spans="1:36" s="125" customFormat="1" ht="10" customHeight="1" x14ac:dyDescent="0.35">
      <c r="A71" s="126"/>
      <c r="B71" s="130"/>
      <c r="C71" s="85"/>
      <c r="D71" s="85" t="s">
        <v>383</v>
      </c>
      <c r="E71" s="249">
        <f>+'Road 8'!$H$15</f>
        <v>0</v>
      </c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85"/>
      <c r="V71" s="85" t="s">
        <v>384</v>
      </c>
      <c r="W71" s="249">
        <f>+'Road 8'!$H$38</f>
        <v>0</v>
      </c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2"/>
      <c r="AJ71" s="128"/>
    </row>
    <row r="72" spans="1:36" s="125" customFormat="1" ht="10" customHeight="1" x14ac:dyDescent="0.35">
      <c r="A72" s="126"/>
      <c r="B72" s="130"/>
      <c r="C72" s="85"/>
      <c r="D72" s="85" t="s">
        <v>385</v>
      </c>
      <c r="E72" s="249">
        <f>+'Road 8'!$H$20</f>
        <v>0</v>
      </c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85"/>
      <c r="V72" s="85" t="s">
        <v>386</v>
      </c>
      <c r="W72" s="249">
        <f>+'Road 8'!$H$44</f>
        <v>0</v>
      </c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2"/>
      <c r="AJ72" s="128"/>
    </row>
    <row r="73" spans="1:36" s="125" customFormat="1" ht="10" customHeight="1" x14ac:dyDescent="0.35">
      <c r="A73" s="126"/>
      <c r="B73" s="130"/>
      <c r="C73" s="85"/>
      <c r="D73" s="85" t="s">
        <v>387</v>
      </c>
      <c r="E73" s="249">
        <f>+'Road 8'!$H$25</f>
        <v>0</v>
      </c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85"/>
      <c r="V73" s="85" t="s">
        <v>388</v>
      </c>
      <c r="W73" s="249">
        <f>+'Road 8'!$H$50</f>
        <v>0</v>
      </c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2"/>
      <c r="AJ73" s="128"/>
    </row>
    <row r="74" spans="1:36" s="125" customFormat="1" ht="10" customHeight="1" x14ac:dyDescent="0.35">
      <c r="A74" s="126"/>
      <c r="B74" s="130"/>
      <c r="C74" s="85"/>
      <c r="D74" s="85" t="s">
        <v>389</v>
      </c>
      <c r="E74" s="249">
        <f>+'Road 8'!$H$30</f>
        <v>0</v>
      </c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85"/>
      <c r="V74" s="85" t="s">
        <v>390</v>
      </c>
      <c r="W74" s="249">
        <f>+'Road 8'!$H$56</f>
        <v>0</v>
      </c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2"/>
      <c r="AJ74" s="128"/>
    </row>
    <row r="75" spans="1:36" s="125" customFormat="1" ht="5.15" customHeight="1" x14ac:dyDescent="0.35">
      <c r="A75" s="126"/>
      <c r="B75" s="134"/>
      <c r="C75" s="135"/>
      <c r="D75" s="135"/>
      <c r="E75" s="136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35"/>
      <c r="T75" s="135"/>
      <c r="U75" s="135"/>
      <c r="V75" s="135"/>
      <c r="W75" s="136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9"/>
      <c r="AJ75" s="128"/>
    </row>
    <row r="76" spans="1:36" s="125" customFormat="1" ht="5.15" customHeight="1" x14ac:dyDescent="0.35">
      <c r="A76" s="126"/>
      <c r="B76" s="84"/>
      <c r="C76" s="84"/>
      <c r="D76" s="84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28"/>
    </row>
    <row r="77" spans="1:36" s="125" customFormat="1" ht="10" customHeight="1" x14ac:dyDescent="0.35">
      <c r="A77" s="126"/>
      <c r="B77" s="253" t="s">
        <v>398</v>
      </c>
      <c r="C77" s="254"/>
      <c r="D77" s="254"/>
      <c r="E77" s="141">
        <f>+'Road 9'!$Q$6</f>
        <v>0</v>
      </c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6"/>
      <c r="AJ77" s="128"/>
    </row>
    <row r="78" spans="1:36" s="125" customFormat="1" ht="10" customHeight="1" x14ac:dyDescent="0.35">
      <c r="A78" s="126"/>
      <c r="B78" s="130"/>
      <c r="C78" s="85"/>
      <c r="D78" s="85" t="s">
        <v>383</v>
      </c>
      <c r="E78" s="249">
        <f>+'Road 9'!$H$15</f>
        <v>0</v>
      </c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85"/>
      <c r="V78" s="85" t="s">
        <v>384</v>
      </c>
      <c r="W78" s="249">
        <f>+'Road 9'!$H$38</f>
        <v>0</v>
      </c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2"/>
      <c r="AJ78" s="128"/>
    </row>
    <row r="79" spans="1:36" s="125" customFormat="1" ht="10" customHeight="1" x14ac:dyDescent="0.35">
      <c r="A79" s="126"/>
      <c r="B79" s="130"/>
      <c r="C79" s="85"/>
      <c r="D79" s="85" t="s">
        <v>385</v>
      </c>
      <c r="E79" s="249">
        <f>+'Road 9'!$H$20</f>
        <v>0</v>
      </c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85"/>
      <c r="V79" s="85" t="s">
        <v>386</v>
      </c>
      <c r="W79" s="249">
        <f>+'Road 9'!$H$44</f>
        <v>0</v>
      </c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2"/>
      <c r="AJ79" s="128"/>
    </row>
    <row r="80" spans="1:36" s="125" customFormat="1" ht="10" customHeight="1" x14ac:dyDescent="0.35">
      <c r="A80" s="126"/>
      <c r="B80" s="130"/>
      <c r="C80" s="85"/>
      <c r="D80" s="85" t="s">
        <v>387</v>
      </c>
      <c r="E80" s="249">
        <f>+'Road 9'!$H$25</f>
        <v>0</v>
      </c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85"/>
      <c r="V80" s="85" t="s">
        <v>388</v>
      </c>
      <c r="W80" s="249">
        <f>+'Road 9'!$H$50</f>
        <v>0</v>
      </c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2"/>
      <c r="AJ80" s="128"/>
    </row>
    <row r="81" spans="1:36" s="125" customFormat="1" ht="10" customHeight="1" x14ac:dyDescent="0.35">
      <c r="A81" s="126"/>
      <c r="B81" s="130"/>
      <c r="C81" s="85"/>
      <c r="D81" s="85" t="s">
        <v>389</v>
      </c>
      <c r="E81" s="249">
        <f>+'Road 9'!$H$30</f>
        <v>0</v>
      </c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85"/>
      <c r="V81" s="85" t="s">
        <v>390</v>
      </c>
      <c r="W81" s="249">
        <f>+'Road 9'!$H$56</f>
        <v>0</v>
      </c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2"/>
      <c r="AJ81" s="128"/>
    </row>
    <row r="82" spans="1:36" s="125" customFormat="1" ht="5.15" customHeight="1" x14ac:dyDescent="0.35">
      <c r="A82" s="126"/>
      <c r="B82" s="134"/>
      <c r="C82" s="135"/>
      <c r="D82" s="135"/>
      <c r="E82" s="136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35"/>
      <c r="T82" s="135"/>
      <c r="U82" s="135"/>
      <c r="V82" s="135"/>
      <c r="W82" s="136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9"/>
      <c r="AJ82" s="128"/>
    </row>
    <row r="83" spans="1:36" s="125" customFormat="1" ht="5.15" customHeight="1" x14ac:dyDescent="0.35">
      <c r="A83" s="126"/>
      <c r="B83" s="84"/>
      <c r="C83" s="84"/>
      <c r="D83" s="84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28"/>
    </row>
    <row r="84" spans="1:36" s="125" customFormat="1" ht="10" customHeight="1" x14ac:dyDescent="0.35">
      <c r="A84" s="126"/>
      <c r="B84" s="253" t="s">
        <v>399</v>
      </c>
      <c r="C84" s="254"/>
      <c r="D84" s="254"/>
      <c r="E84" s="141">
        <f>+'Road 10'!$Q$6</f>
        <v>0</v>
      </c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6"/>
      <c r="AJ84" s="128"/>
    </row>
    <row r="85" spans="1:36" s="125" customFormat="1" ht="10" customHeight="1" x14ac:dyDescent="0.35">
      <c r="A85" s="126"/>
      <c r="B85" s="130"/>
      <c r="C85" s="85"/>
      <c r="D85" s="85" t="s">
        <v>383</v>
      </c>
      <c r="E85" s="249">
        <f>+'Road 10'!$H$15</f>
        <v>0</v>
      </c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85"/>
      <c r="V85" s="85" t="s">
        <v>384</v>
      </c>
      <c r="W85" s="249">
        <f>+'Road 10'!$H$38</f>
        <v>0</v>
      </c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2"/>
      <c r="AJ85" s="128"/>
    </row>
    <row r="86" spans="1:36" s="125" customFormat="1" ht="10" customHeight="1" x14ac:dyDescent="0.35">
      <c r="A86" s="126"/>
      <c r="B86" s="130"/>
      <c r="C86" s="85"/>
      <c r="D86" s="85" t="s">
        <v>385</v>
      </c>
      <c r="E86" s="249">
        <f>+'Road 10'!$H$20</f>
        <v>0</v>
      </c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85"/>
      <c r="V86" s="85" t="s">
        <v>386</v>
      </c>
      <c r="W86" s="249">
        <f>+'Road 10'!$H$44</f>
        <v>0</v>
      </c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2"/>
      <c r="AJ86" s="128"/>
    </row>
    <row r="87" spans="1:36" s="125" customFormat="1" ht="10" customHeight="1" x14ac:dyDescent="0.35">
      <c r="A87" s="126"/>
      <c r="B87" s="130"/>
      <c r="C87" s="85"/>
      <c r="D87" s="85" t="s">
        <v>387</v>
      </c>
      <c r="E87" s="249">
        <f>+'Road 10'!$H$25</f>
        <v>0</v>
      </c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85"/>
      <c r="V87" s="85" t="s">
        <v>388</v>
      </c>
      <c r="W87" s="249">
        <f>+'Road 10'!$H$50</f>
        <v>0</v>
      </c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2"/>
      <c r="AJ87" s="128"/>
    </row>
    <row r="88" spans="1:36" s="125" customFormat="1" ht="10" customHeight="1" x14ac:dyDescent="0.35">
      <c r="A88" s="126"/>
      <c r="B88" s="130"/>
      <c r="C88" s="85"/>
      <c r="D88" s="85" t="s">
        <v>389</v>
      </c>
      <c r="E88" s="249">
        <f>+'Road 10'!$H$30</f>
        <v>0</v>
      </c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85"/>
      <c r="V88" s="85" t="s">
        <v>390</v>
      </c>
      <c r="W88" s="249">
        <f>+'Road 10'!$H$56</f>
        <v>0</v>
      </c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2"/>
      <c r="AJ88" s="128"/>
    </row>
    <row r="89" spans="1:36" s="125" customFormat="1" ht="5.15" customHeight="1" x14ac:dyDescent="0.35">
      <c r="A89" s="126"/>
      <c r="B89" s="134"/>
      <c r="C89" s="135"/>
      <c r="D89" s="135"/>
      <c r="E89" s="136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35"/>
      <c r="T89" s="135"/>
      <c r="U89" s="135"/>
      <c r="V89" s="135"/>
      <c r="W89" s="136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9"/>
      <c r="AJ89" s="128"/>
    </row>
    <row r="90" spans="1:36" s="125" customFormat="1" ht="5.15" customHeight="1" thickBot="1" x14ac:dyDescent="0.4">
      <c r="A90" s="147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9"/>
    </row>
    <row r="91" spans="1:36" ht="5.15" customHeight="1" x14ac:dyDescent="0.35"/>
  </sheetData>
  <sheetProtection algorithmName="SHA-512" hashValue="8GzvTp8Whfx8k0Srb3Uy+KEln0sk0PVBie6pu7IBOP7VHdftPRAa0xJDj79R35jdxEHOg+72cQs05G8EYWnJgg==" saltValue="/+z2x1fo++oGbjFv//hB5w==" spinCount="100000" sheet="1" selectLockedCells="1"/>
  <mergeCells count="94">
    <mergeCell ref="B1:AA3"/>
    <mergeCell ref="B6:H6"/>
    <mergeCell ref="B8:H8"/>
    <mergeCell ref="I8:AI8"/>
    <mergeCell ref="B9:H9"/>
    <mergeCell ref="I9:AI9"/>
    <mergeCell ref="B10:H10"/>
    <mergeCell ref="I10:AI10"/>
    <mergeCell ref="B11:H11"/>
    <mergeCell ref="I11:AI11"/>
    <mergeCell ref="B12:H12"/>
    <mergeCell ref="I12:AI12"/>
    <mergeCell ref="B13:H13"/>
    <mergeCell ref="I13:N13"/>
    <mergeCell ref="B14:H14"/>
    <mergeCell ref="I14:N14"/>
    <mergeCell ref="B15:H15"/>
    <mergeCell ref="I15:AI15"/>
    <mergeCell ref="E29:T29"/>
    <mergeCell ref="B19:AI19"/>
    <mergeCell ref="B21:D21"/>
    <mergeCell ref="E21:AI21"/>
    <mergeCell ref="E22:T22"/>
    <mergeCell ref="W22:AI22"/>
    <mergeCell ref="E23:T23"/>
    <mergeCell ref="W23:AI23"/>
    <mergeCell ref="E24:T24"/>
    <mergeCell ref="W24:AI24"/>
    <mergeCell ref="E25:T25"/>
    <mergeCell ref="W25:AI25"/>
    <mergeCell ref="B28:D28"/>
    <mergeCell ref="E30:T30"/>
    <mergeCell ref="W30:AI30"/>
    <mergeCell ref="E31:T31"/>
    <mergeCell ref="W31:AI31"/>
    <mergeCell ref="E32:T32"/>
    <mergeCell ref="W32:AI32"/>
    <mergeCell ref="E46:T46"/>
    <mergeCell ref="B35:D35"/>
    <mergeCell ref="E36:T36"/>
    <mergeCell ref="W36:AI36"/>
    <mergeCell ref="E37:T37"/>
    <mergeCell ref="E38:T38"/>
    <mergeCell ref="E39:T39"/>
    <mergeCell ref="B42:D42"/>
    <mergeCell ref="E43:T43"/>
    <mergeCell ref="W43:AI43"/>
    <mergeCell ref="E44:T44"/>
    <mergeCell ref="E45:T45"/>
    <mergeCell ref="E60:T60"/>
    <mergeCell ref="B49:D49"/>
    <mergeCell ref="E50:T50"/>
    <mergeCell ref="W50:AI50"/>
    <mergeCell ref="E51:T51"/>
    <mergeCell ref="E52:T52"/>
    <mergeCell ref="E53:T53"/>
    <mergeCell ref="B56:D56"/>
    <mergeCell ref="E57:T57"/>
    <mergeCell ref="W57:AI57"/>
    <mergeCell ref="E58:T58"/>
    <mergeCell ref="E59:T59"/>
    <mergeCell ref="E73:T73"/>
    <mergeCell ref="W73:AI73"/>
    <mergeCell ref="B63:D63"/>
    <mergeCell ref="E64:T64"/>
    <mergeCell ref="W64:AI64"/>
    <mergeCell ref="E65:T65"/>
    <mergeCell ref="E66:T66"/>
    <mergeCell ref="E67:T67"/>
    <mergeCell ref="B70:D70"/>
    <mergeCell ref="E71:T71"/>
    <mergeCell ref="W71:AI71"/>
    <mergeCell ref="E72:T72"/>
    <mergeCell ref="W72:AI72"/>
    <mergeCell ref="E85:T85"/>
    <mergeCell ref="W85:AI85"/>
    <mergeCell ref="E74:T74"/>
    <mergeCell ref="W74:AI74"/>
    <mergeCell ref="B77:D77"/>
    <mergeCell ref="E78:T78"/>
    <mergeCell ref="W78:AI78"/>
    <mergeCell ref="E79:T79"/>
    <mergeCell ref="W79:AI79"/>
    <mergeCell ref="E80:T80"/>
    <mergeCell ref="W80:AI80"/>
    <mergeCell ref="E81:T81"/>
    <mergeCell ref="W81:AI81"/>
    <mergeCell ref="B84:D84"/>
    <mergeCell ref="E86:T86"/>
    <mergeCell ref="W86:AI86"/>
    <mergeCell ref="E87:T87"/>
    <mergeCell ref="W87:AI87"/>
    <mergeCell ref="E88:T88"/>
    <mergeCell ref="W88:AI88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B898-B4B8-4B61-A667-C8CE0885D724}">
  <sheetPr codeName="Sheet18"/>
  <dimension ref="A1:AU92"/>
  <sheetViews>
    <sheetView showZeros="0" topLeftCell="A20" zoomScaleNormal="100" zoomScaleSheetLayoutView="100" workbookViewId="0">
      <selection activeCell="H85" sqref="H85:O86"/>
    </sheetView>
  </sheetViews>
  <sheetFormatPr defaultColWidth="2.54296875" defaultRowHeight="15" customHeight="1" x14ac:dyDescent="0.35"/>
  <cols>
    <col min="20" max="20" width="2.54296875" customWidth="1"/>
    <col min="37" max="45" width="2.54296875" hidden="1" customWidth="1"/>
    <col min="46" max="46" width="6.453125" hidden="1" customWidth="1"/>
    <col min="47" max="47" width="2.54296875" hidden="1" customWidth="1"/>
  </cols>
  <sheetData>
    <row r="1" spans="1:36" ht="15" customHeight="1" x14ac:dyDescent="0.35">
      <c r="A1" s="1"/>
      <c r="B1" s="197" t="s">
        <v>380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2"/>
      <c r="AC1" s="2"/>
      <c r="AD1" s="2"/>
      <c r="AE1" s="2"/>
      <c r="AF1" s="2"/>
      <c r="AG1" s="2"/>
      <c r="AH1" s="2"/>
      <c r="AI1" s="2"/>
      <c r="AJ1" s="3"/>
    </row>
    <row r="2" spans="1:36" ht="15" customHeight="1" x14ac:dyDescent="0.35">
      <c r="A2" s="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5"/>
    </row>
    <row r="3" spans="1:36" ht="15" customHeight="1" thickBot="1" x14ac:dyDescent="0.4">
      <c r="A3" s="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7"/>
      <c r="AC3" s="7"/>
      <c r="AD3" s="7"/>
      <c r="AE3" s="7"/>
      <c r="AF3" s="7"/>
      <c r="AG3" s="7"/>
      <c r="AH3" s="7"/>
      <c r="AI3" s="7"/>
      <c r="AJ3" s="8"/>
    </row>
    <row r="4" spans="1:36" ht="5.15" customHeight="1" thickBot="1" x14ac:dyDescent="0.4"/>
    <row r="5" spans="1:36" ht="5.15" customHeight="1" x14ac:dyDescent="0.3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</row>
    <row r="6" spans="1:36" s="43" customFormat="1" ht="10" customHeight="1" x14ac:dyDescent="0.3">
      <c r="A6" s="117"/>
      <c r="B6" s="268" t="s">
        <v>1</v>
      </c>
      <c r="C6" s="268"/>
      <c r="D6" s="268"/>
      <c r="E6" s="268"/>
      <c r="F6" s="268"/>
      <c r="G6" s="268"/>
      <c r="H6" s="26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9"/>
    </row>
    <row r="7" spans="1:36" s="43" customFormat="1" ht="10" customHeight="1" x14ac:dyDescent="0.3">
      <c r="A7" s="117"/>
      <c r="B7" s="120"/>
      <c r="C7" s="120"/>
      <c r="D7" s="120"/>
      <c r="E7" s="120"/>
      <c r="F7" s="120"/>
      <c r="G7" s="120"/>
      <c r="H7" s="120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9"/>
    </row>
    <row r="8" spans="1:36" s="43" customFormat="1" ht="10" customHeight="1" x14ac:dyDescent="0.3">
      <c r="A8" s="117"/>
      <c r="B8" s="258" t="s">
        <v>4</v>
      </c>
      <c r="C8" s="258"/>
      <c r="D8" s="258"/>
      <c r="E8" s="258"/>
      <c r="F8" s="258"/>
      <c r="G8" s="258"/>
      <c r="H8" s="258"/>
      <c r="I8" s="265" t="str">
        <f>IF('Front Sheet'!$I$8="","",+'Front Sheet'!$I$8)</f>
        <v/>
      </c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7"/>
      <c r="AJ8" s="119"/>
    </row>
    <row r="9" spans="1:36" s="43" customFormat="1" ht="10" customHeight="1" x14ac:dyDescent="0.3">
      <c r="A9" s="117"/>
      <c r="B9" s="258" t="s">
        <v>6</v>
      </c>
      <c r="C9" s="258"/>
      <c r="D9" s="258"/>
      <c r="E9" s="258"/>
      <c r="F9" s="258"/>
      <c r="G9" s="258"/>
      <c r="H9" s="258"/>
      <c r="I9" s="265" t="str">
        <f>IF('Front Sheet'!$I$9="","",+'Front Sheet'!$I$9)</f>
        <v/>
      </c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7"/>
      <c r="AJ9" s="119"/>
    </row>
    <row r="10" spans="1:36" s="43" customFormat="1" ht="10" customHeight="1" x14ac:dyDescent="0.3">
      <c r="A10" s="117"/>
      <c r="B10" s="258" t="s">
        <v>7</v>
      </c>
      <c r="C10" s="258"/>
      <c r="D10" s="258"/>
      <c r="E10" s="258"/>
      <c r="F10" s="258"/>
      <c r="G10" s="258"/>
      <c r="H10" s="258"/>
      <c r="I10" s="265" t="str">
        <f>IF(+'Front Sheet'!$I$10="","",+'Front Sheet'!$I$10)</f>
        <v/>
      </c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7"/>
      <c r="AJ10" s="119"/>
    </row>
    <row r="11" spans="1:36" s="43" customFormat="1" ht="10" customHeight="1" x14ac:dyDescent="0.3">
      <c r="A11" s="117"/>
      <c r="B11" s="258" t="s">
        <v>9</v>
      </c>
      <c r="C11" s="258"/>
      <c r="D11" s="258"/>
      <c r="E11" s="258"/>
      <c r="F11" s="258"/>
      <c r="G11" s="258"/>
      <c r="H11" s="258"/>
      <c r="I11" s="265" t="str">
        <f>IF(+'Front Sheet'!$I$11="","",+'Front Sheet'!$I$11)</f>
        <v/>
      </c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7"/>
      <c r="AJ11" s="119"/>
    </row>
    <row r="12" spans="1:36" s="43" customFormat="1" ht="10" customHeight="1" x14ac:dyDescent="0.3">
      <c r="A12" s="117"/>
      <c r="B12" s="258" t="s">
        <v>11</v>
      </c>
      <c r="C12" s="258"/>
      <c r="D12" s="258"/>
      <c r="E12" s="258"/>
      <c r="F12" s="258"/>
      <c r="G12" s="258"/>
      <c r="H12" s="258"/>
      <c r="I12" s="265" t="str">
        <f>IF(+'Front Sheet'!$I$12="","",+'Front Sheet'!$I$12)</f>
        <v/>
      </c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7"/>
      <c r="AJ12" s="119"/>
    </row>
    <row r="13" spans="1:36" s="43" customFormat="1" ht="10" customHeight="1" x14ac:dyDescent="0.3">
      <c r="A13" s="117"/>
      <c r="B13" s="258" t="s">
        <v>13</v>
      </c>
      <c r="C13" s="258"/>
      <c r="D13" s="258"/>
      <c r="E13" s="258"/>
      <c r="F13" s="258"/>
      <c r="G13" s="258"/>
      <c r="H13" s="258"/>
      <c r="I13" s="259" t="str">
        <f>IF(+'Front Sheet'!$I$13="","",+'Front Sheet'!$I$13)</f>
        <v/>
      </c>
      <c r="J13" s="260"/>
      <c r="K13" s="260"/>
      <c r="L13" s="260"/>
      <c r="M13" s="260"/>
      <c r="N13" s="26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19"/>
    </row>
    <row r="14" spans="1:36" s="43" customFormat="1" ht="10" customHeight="1" x14ac:dyDescent="0.3">
      <c r="A14" s="117"/>
      <c r="B14" s="258" t="s">
        <v>14</v>
      </c>
      <c r="C14" s="258"/>
      <c r="D14" s="258"/>
      <c r="E14" s="258"/>
      <c r="F14" s="258"/>
      <c r="G14" s="258"/>
      <c r="H14" s="258"/>
      <c r="I14" s="262" t="str">
        <f>IF(+'Front Sheet'!$I$14="","",+'Front Sheet'!$I$14)</f>
        <v/>
      </c>
      <c r="J14" s="263"/>
      <c r="K14" s="263"/>
      <c r="L14" s="263"/>
      <c r="M14" s="263"/>
      <c r="N14" s="264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19"/>
    </row>
    <row r="15" spans="1:36" s="43" customFormat="1" ht="10" customHeight="1" x14ac:dyDescent="0.3">
      <c r="A15" s="117"/>
      <c r="B15" s="258" t="s">
        <v>15</v>
      </c>
      <c r="C15" s="258"/>
      <c r="D15" s="258"/>
      <c r="E15" s="258"/>
      <c r="F15" s="258"/>
      <c r="G15" s="258"/>
      <c r="H15" s="258"/>
      <c r="I15" s="265" t="str">
        <f>IF(+'Front Sheet'!$I$15="","",+'Front Sheet'!$I$15)</f>
        <v/>
      </c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7"/>
      <c r="AJ15" s="119"/>
    </row>
    <row r="16" spans="1:36" ht="5.15" customHeight="1" thickBot="1" x14ac:dyDescent="0.4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2"/>
    </row>
    <row r="17" spans="1:46" ht="5.15" customHeight="1" thickBot="1" x14ac:dyDescent="0.4"/>
    <row r="18" spans="1:46" s="43" customFormat="1" ht="5.15" customHeight="1" x14ac:dyDescent="0.3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  <c r="AS18" s="100" t="s">
        <v>400</v>
      </c>
      <c r="AT18" s="150" t="b">
        <v>0</v>
      </c>
    </row>
    <row r="19" spans="1:46" s="43" customFormat="1" ht="10" customHeight="1" x14ac:dyDescent="0.3">
      <c r="A19" s="44"/>
      <c r="B19" s="151" t="s">
        <v>401</v>
      </c>
      <c r="AJ19" s="45"/>
      <c r="AS19" s="100" t="s">
        <v>402</v>
      </c>
      <c r="AT19" s="150" t="b">
        <v>0</v>
      </c>
    </row>
    <row r="20" spans="1:46" s="43" customFormat="1" ht="10" customHeight="1" x14ac:dyDescent="0.3">
      <c r="A20" s="44"/>
      <c r="B20" s="43" t="s">
        <v>403</v>
      </c>
      <c r="M20" s="289" t="str">
        <f>+IF('Road 1'!$Q$6="","Road 1",'Road 1'!$Q$6)</f>
        <v>Road 1</v>
      </c>
      <c r="N20" s="289"/>
      <c r="O20" s="289"/>
      <c r="P20" s="289"/>
      <c r="Q20" s="289"/>
      <c r="R20" s="289"/>
      <c r="S20" s="289"/>
      <c r="T20" s="289"/>
      <c r="U20" s="289"/>
      <c r="V20" s="289"/>
      <c r="Z20" s="289" t="str">
        <f>+IF('Road 2'!$Q$6="","Road 2",'Road 2'!$Q$6)</f>
        <v>Road 2</v>
      </c>
      <c r="AA20" s="289"/>
      <c r="AB20" s="289"/>
      <c r="AC20" s="289"/>
      <c r="AD20" s="289"/>
      <c r="AE20" s="289"/>
      <c r="AF20" s="289"/>
      <c r="AG20" s="289"/>
      <c r="AH20" s="289"/>
      <c r="AI20" s="289"/>
      <c r="AJ20" s="45"/>
      <c r="AS20" s="100" t="s">
        <v>404</v>
      </c>
      <c r="AT20" s="150" t="b">
        <v>0</v>
      </c>
    </row>
    <row r="21" spans="1:46" s="43" customFormat="1" ht="5.15" customHeight="1" x14ac:dyDescent="0.3">
      <c r="A21" s="44"/>
      <c r="AJ21" s="45"/>
      <c r="AS21" s="100" t="s">
        <v>405</v>
      </c>
      <c r="AT21" s="150" t="b">
        <v>0</v>
      </c>
    </row>
    <row r="22" spans="1:46" s="43" customFormat="1" ht="10" customHeight="1" x14ac:dyDescent="0.3">
      <c r="A22" s="44"/>
      <c r="M22" s="289" t="str">
        <f>+IF('Road 3'!$Q$6="","Road 3",'Road 3'!$Q$6)</f>
        <v>Road 3</v>
      </c>
      <c r="N22" s="289"/>
      <c r="O22" s="289"/>
      <c r="P22" s="289"/>
      <c r="Q22" s="289"/>
      <c r="R22" s="289"/>
      <c r="S22" s="289"/>
      <c r="T22" s="289"/>
      <c r="U22" s="289"/>
      <c r="V22" s="289"/>
      <c r="Z22" s="289" t="str">
        <f>+IF('Road 4'!$Q$6="","Road 4",'Road 4'!$Q$6)</f>
        <v>Road 4</v>
      </c>
      <c r="AA22" s="289"/>
      <c r="AB22" s="289"/>
      <c r="AC22" s="289"/>
      <c r="AD22" s="289"/>
      <c r="AE22" s="289"/>
      <c r="AF22" s="289"/>
      <c r="AG22" s="289"/>
      <c r="AH22" s="289"/>
      <c r="AI22" s="289"/>
      <c r="AJ22" s="45"/>
      <c r="AS22" s="100" t="s">
        <v>406</v>
      </c>
      <c r="AT22" s="150" t="b">
        <v>0</v>
      </c>
    </row>
    <row r="23" spans="1:46" s="43" customFormat="1" ht="5.15" customHeight="1" x14ac:dyDescent="0.3">
      <c r="A23" s="44"/>
      <c r="AJ23" s="45"/>
      <c r="AS23" s="100" t="s">
        <v>407</v>
      </c>
      <c r="AT23" s="150" t="b">
        <v>0</v>
      </c>
    </row>
    <row r="24" spans="1:46" s="43" customFormat="1" ht="10" customHeight="1" x14ac:dyDescent="0.3">
      <c r="A24" s="44"/>
      <c r="M24" s="289" t="str">
        <f>+IF('Road 5'!$Q$6="","Road 5",'Road 5'!$Q$6)</f>
        <v>Road 5</v>
      </c>
      <c r="N24" s="289"/>
      <c r="O24" s="289"/>
      <c r="P24" s="289"/>
      <c r="Q24" s="289"/>
      <c r="R24" s="289"/>
      <c r="S24" s="289"/>
      <c r="T24" s="289"/>
      <c r="U24" s="289"/>
      <c r="V24" s="289"/>
      <c r="Z24" s="289" t="str">
        <f>+IF('Road 6'!$Q$6="","Road 6",'Road 6'!$Q$6)</f>
        <v>Road 6</v>
      </c>
      <c r="AA24" s="289"/>
      <c r="AB24" s="289"/>
      <c r="AC24" s="289"/>
      <c r="AD24" s="289"/>
      <c r="AE24" s="289"/>
      <c r="AF24" s="289"/>
      <c r="AG24" s="289"/>
      <c r="AH24" s="289"/>
      <c r="AI24" s="289"/>
      <c r="AJ24" s="45"/>
      <c r="AS24" s="100" t="s">
        <v>408</v>
      </c>
      <c r="AT24" s="150" t="b">
        <v>0</v>
      </c>
    </row>
    <row r="25" spans="1:46" s="43" customFormat="1" ht="5.15" customHeight="1" x14ac:dyDescent="0.3">
      <c r="A25" s="44"/>
      <c r="AJ25" s="45"/>
      <c r="AS25" s="100" t="s">
        <v>409</v>
      </c>
      <c r="AT25" s="150" t="b">
        <v>0</v>
      </c>
    </row>
    <row r="26" spans="1:46" s="43" customFormat="1" ht="10" customHeight="1" x14ac:dyDescent="0.3">
      <c r="A26" s="44"/>
      <c r="M26" s="289" t="str">
        <f>+IF('Road 7'!$Q$6="","Road 7",'Road 7'!$Q$6)</f>
        <v>Road 7</v>
      </c>
      <c r="N26" s="289"/>
      <c r="O26" s="289"/>
      <c r="P26" s="289"/>
      <c r="Q26" s="289"/>
      <c r="R26" s="289"/>
      <c r="S26" s="289"/>
      <c r="T26" s="289"/>
      <c r="U26" s="289"/>
      <c r="V26" s="289"/>
      <c r="Z26" s="289" t="str">
        <f>+IF('Road 8'!$Q$6="","Road 8",'Road 8'!$Q$6)</f>
        <v>Road 8</v>
      </c>
      <c r="AA26" s="289"/>
      <c r="AB26" s="289"/>
      <c r="AC26" s="289"/>
      <c r="AD26" s="289"/>
      <c r="AE26" s="289"/>
      <c r="AF26" s="289"/>
      <c r="AG26" s="289"/>
      <c r="AH26" s="289"/>
      <c r="AI26" s="289"/>
      <c r="AJ26" s="45"/>
      <c r="AS26" s="100" t="s">
        <v>410</v>
      </c>
      <c r="AT26" s="150" t="b">
        <v>0</v>
      </c>
    </row>
    <row r="27" spans="1:46" s="43" customFormat="1" ht="5.15" customHeight="1" x14ac:dyDescent="0.3">
      <c r="A27" s="44"/>
      <c r="AJ27" s="45"/>
      <c r="AS27" s="100" t="s">
        <v>411</v>
      </c>
      <c r="AT27" s="150" t="b">
        <v>0</v>
      </c>
    </row>
    <row r="28" spans="1:46" s="43" customFormat="1" ht="10" customHeight="1" x14ac:dyDescent="0.3">
      <c r="A28" s="44"/>
      <c r="M28" s="289" t="str">
        <f>+IF('Road 9'!$Q$6="","Road 9",'Road 9'!$Q$6)</f>
        <v>Road 9</v>
      </c>
      <c r="N28" s="289"/>
      <c r="O28" s="289"/>
      <c r="P28" s="289"/>
      <c r="Q28" s="289"/>
      <c r="R28" s="289"/>
      <c r="S28" s="289"/>
      <c r="T28" s="289"/>
      <c r="U28" s="289"/>
      <c r="V28" s="289"/>
      <c r="Z28" s="289" t="str">
        <f>+IF('Road 10'!$Q$6="","Road 10",'Road 10'!$Q$6)</f>
        <v>Road 10</v>
      </c>
      <c r="AA28" s="289"/>
      <c r="AB28" s="289"/>
      <c r="AC28" s="289"/>
      <c r="AD28" s="289"/>
      <c r="AE28" s="289"/>
      <c r="AF28" s="289"/>
      <c r="AG28" s="289"/>
      <c r="AH28" s="289"/>
      <c r="AI28" s="289"/>
      <c r="AJ28" s="45"/>
      <c r="AT28" s="153">
        <f>+COUNTIF(AT18:AT27,TRUE)</f>
        <v>0</v>
      </c>
    </row>
    <row r="29" spans="1:46" s="43" customFormat="1" ht="5.15" customHeight="1" x14ac:dyDescent="0.3">
      <c r="A29" s="44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45"/>
      <c r="AT29" s="153"/>
    </row>
    <row r="30" spans="1:46" s="43" customFormat="1" ht="10" customHeight="1" x14ac:dyDescent="0.3">
      <c r="A30" s="44"/>
      <c r="B30" s="290" t="str">
        <f>+IF(AT28&gt;0,"Contact Parking Services to Notify of temporary loss of parking bay - email: parking@nottinghamcity.gov.uk","")</f>
        <v/>
      </c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45"/>
    </row>
    <row r="31" spans="1:46" s="43" customFormat="1" ht="5.15" customHeight="1" thickBot="1" x14ac:dyDescent="0.3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</row>
    <row r="32" spans="1:46" ht="5.15" customHeight="1" thickBot="1" x14ac:dyDescent="0.4"/>
    <row r="33" spans="1:36" s="125" customFormat="1" ht="5.15" customHeight="1" x14ac:dyDescent="0.35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4"/>
    </row>
    <row r="34" spans="1:36" s="125" customFormat="1" ht="10" customHeight="1" x14ac:dyDescent="0.35">
      <c r="A34" s="126"/>
      <c r="B34" s="255" t="s">
        <v>412</v>
      </c>
      <c r="C34" s="255"/>
      <c r="D34" s="255"/>
      <c r="E34" s="255"/>
      <c r="F34" s="255"/>
      <c r="G34" s="255"/>
      <c r="H34" s="255"/>
      <c r="I34" s="255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128"/>
    </row>
    <row r="35" spans="1:36" s="125" customFormat="1" ht="10" customHeight="1" x14ac:dyDescent="0.35">
      <c r="A35" s="126"/>
      <c r="B35" s="286" t="s">
        <v>382</v>
      </c>
      <c r="C35" s="286"/>
      <c r="D35" s="286"/>
      <c r="E35" s="288">
        <f>+'Road 1'!$Q$6</f>
        <v>0</v>
      </c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128"/>
    </row>
    <row r="36" spans="1:36" s="125" customFormat="1" ht="10" customHeight="1" x14ac:dyDescent="0.35">
      <c r="A36" s="126"/>
      <c r="B36" s="84"/>
      <c r="C36" s="84"/>
      <c r="D36" s="84"/>
      <c r="E36" s="285" t="s">
        <v>413</v>
      </c>
      <c r="F36" s="285"/>
      <c r="G36" s="285"/>
      <c r="H36" s="285"/>
      <c r="I36" s="285"/>
      <c r="J36" s="285"/>
      <c r="K36" s="276">
        <f>+'Restriction Costs'!BG8</f>
        <v>0</v>
      </c>
      <c r="L36" s="276"/>
      <c r="M36" s="276"/>
      <c r="N36" s="140"/>
      <c r="O36" s="285" t="s">
        <v>414</v>
      </c>
      <c r="P36" s="285"/>
      <c r="Q36" s="285"/>
      <c r="R36" s="285"/>
      <c r="S36" s="285"/>
      <c r="T36" s="285"/>
      <c r="U36" s="285"/>
      <c r="V36" s="285"/>
      <c r="W36" s="276">
        <f>+'Restriction Costs'!BG10</f>
        <v>0</v>
      </c>
      <c r="X36" s="276"/>
      <c r="Y36" s="276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28"/>
    </row>
    <row r="37" spans="1:36" s="125" customFormat="1" ht="10" customHeight="1" x14ac:dyDescent="0.35">
      <c r="A37" s="126"/>
      <c r="B37" s="84"/>
      <c r="C37" s="84"/>
      <c r="D37" s="84"/>
      <c r="E37" s="285" t="s">
        <v>415</v>
      </c>
      <c r="F37" s="285"/>
      <c r="G37" s="285"/>
      <c r="H37" s="285"/>
      <c r="I37" s="285"/>
      <c r="J37" s="285"/>
      <c r="K37" s="276">
        <f>+'Restriction Costs'!BG9</f>
        <v>0</v>
      </c>
      <c r="L37" s="276"/>
      <c r="M37" s="276"/>
      <c r="N37" s="140"/>
      <c r="O37" s="285" t="s">
        <v>416</v>
      </c>
      <c r="P37" s="285"/>
      <c r="Q37" s="285"/>
      <c r="R37" s="285"/>
      <c r="S37" s="285"/>
      <c r="T37" s="285"/>
      <c r="U37" s="285"/>
      <c r="V37" s="285"/>
      <c r="W37" s="276">
        <f>+'Restriction Costs'!BG11</f>
        <v>0</v>
      </c>
      <c r="X37" s="276"/>
      <c r="Y37" s="276"/>
      <c r="Z37" s="140"/>
      <c r="AA37" s="285" t="s">
        <v>417</v>
      </c>
      <c r="AB37" s="285"/>
      <c r="AC37" s="285"/>
      <c r="AD37" s="285"/>
      <c r="AE37" s="285"/>
      <c r="AF37" s="285"/>
      <c r="AG37" s="276">
        <f>+K36+K37+W36+W37</f>
        <v>0</v>
      </c>
      <c r="AH37" s="276"/>
      <c r="AI37" s="276"/>
      <c r="AJ37" s="128"/>
    </row>
    <row r="38" spans="1:36" s="125" customFormat="1" ht="5.15" customHeight="1" x14ac:dyDescent="0.35">
      <c r="A38" s="126"/>
      <c r="B38" s="84"/>
      <c r="C38" s="84"/>
      <c r="D38" s="84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28"/>
    </row>
    <row r="39" spans="1:36" s="125" customFormat="1" ht="10" customHeight="1" x14ac:dyDescent="0.35">
      <c r="A39" s="126"/>
      <c r="B39" s="286" t="s">
        <v>391</v>
      </c>
      <c r="C39" s="286"/>
      <c r="D39" s="286"/>
      <c r="E39" s="287">
        <f>+'Road 2'!$Q$6</f>
        <v>0</v>
      </c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128"/>
    </row>
    <row r="40" spans="1:36" s="125" customFormat="1" ht="10" customHeight="1" x14ac:dyDescent="0.35">
      <c r="A40" s="126"/>
      <c r="B40" s="84"/>
      <c r="C40" s="84"/>
      <c r="D40" s="84"/>
      <c r="E40" s="285" t="s">
        <v>413</v>
      </c>
      <c r="F40" s="285"/>
      <c r="G40" s="285"/>
      <c r="H40" s="285"/>
      <c r="I40" s="285"/>
      <c r="J40" s="285"/>
      <c r="K40" s="276">
        <f>+'Restriction Costs'!BG18</f>
        <v>0</v>
      </c>
      <c r="L40" s="276"/>
      <c r="M40" s="276"/>
      <c r="N40" s="140"/>
      <c r="O40" s="285" t="s">
        <v>414</v>
      </c>
      <c r="P40" s="285"/>
      <c r="Q40" s="285"/>
      <c r="R40" s="285"/>
      <c r="S40" s="285"/>
      <c r="T40" s="285"/>
      <c r="U40" s="285"/>
      <c r="V40" s="285"/>
      <c r="W40" s="276">
        <f>+'Restriction Costs'!BG20</f>
        <v>0</v>
      </c>
      <c r="X40" s="276"/>
      <c r="Y40" s="276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28"/>
    </row>
    <row r="41" spans="1:36" s="125" customFormat="1" ht="10" customHeight="1" x14ac:dyDescent="0.35">
      <c r="A41" s="126"/>
      <c r="B41" s="84"/>
      <c r="C41" s="84"/>
      <c r="D41" s="84"/>
      <c r="E41" s="285" t="s">
        <v>415</v>
      </c>
      <c r="F41" s="285"/>
      <c r="G41" s="285"/>
      <c r="H41" s="285"/>
      <c r="I41" s="285"/>
      <c r="J41" s="285"/>
      <c r="K41" s="276">
        <f>+'Restriction Costs'!BG19</f>
        <v>0</v>
      </c>
      <c r="L41" s="276"/>
      <c r="M41" s="276"/>
      <c r="N41" s="140"/>
      <c r="O41" s="285" t="s">
        <v>416</v>
      </c>
      <c r="P41" s="285"/>
      <c r="Q41" s="285"/>
      <c r="R41" s="285"/>
      <c r="S41" s="285"/>
      <c r="T41" s="285"/>
      <c r="U41" s="285"/>
      <c r="V41" s="285"/>
      <c r="W41" s="276">
        <f>+'Restriction Costs'!BG21</f>
        <v>0</v>
      </c>
      <c r="X41" s="276"/>
      <c r="Y41" s="276"/>
      <c r="Z41" s="140"/>
      <c r="AA41" s="285" t="s">
        <v>418</v>
      </c>
      <c r="AB41" s="285"/>
      <c r="AC41" s="285"/>
      <c r="AD41" s="285"/>
      <c r="AE41" s="285"/>
      <c r="AF41" s="285"/>
      <c r="AG41" s="276">
        <f>+K40+K41+W40+W41</f>
        <v>0</v>
      </c>
      <c r="AH41" s="276"/>
      <c r="AI41" s="276"/>
      <c r="AJ41" s="128"/>
    </row>
    <row r="42" spans="1:36" s="125" customFormat="1" ht="5.15" customHeight="1" x14ac:dyDescent="0.35">
      <c r="A42" s="126"/>
      <c r="B42" s="84"/>
      <c r="C42" s="84"/>
      <c r="D42" s="84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28"/>
    </row>
    <row r="43" spans="1:36" s="125" customFormat="1" ht="10" customHeight="1" x14ac:dyDescent="0.35">
      <c r="A43" s="126"/>
      <c r="B43" s="286" t="s">
        <v>392</v>
      </c>
      <c r="C43" s="286"/>
      <c r="D43" s="286"/>
      <c r="E43" s="287">
        <f>+'Road 3'!$Q$6</f>
        <v>0</v>
      </c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128"/>
    </row>
    <row r="44" spans="1:36" s="125" customFormat="1" ht="10" customHeight="1" x14ac:dyDescent="0.35">
      <c r="A44" s="126"/>
      <c r="B44" s="84"/>
      <c r="C44" s="84"/>
      <c r="D44" s="84"/>
      <c r="E44" s="285" t="s">
        <v>413</v>
      </c>
      <c r="F44" s="285"/>
      <c r="G44" s="285"/>
      <c r="H44" s="285"/>
      <c r="I44" s="285"/>
      <c r="J44" s="285"/>
      <c r="K44" s="276">
        <f>+'Restriction Costs'!BG28</f>
        <v>0</v>
      </c>
      <c r="L44" s="276"/>
      <c r="M44" s="276"/>
      <c r="N44" s="140"/>
      <c r="O44" s="285" t="s">
        <v>414</v>
      </c>
      <c r="P44" s="285"/>
      <c r="Q44" s="285"/>
      <c r="R44" s="285"/>
      <c r="S44" s="285"/>
      <c r="T44" s="285"/>
      <c r="U44" s="285"/>
      <c r="V44" s="285"/>
      <c r="W44" s="276">
        <f>+'Restriction Costs'!BG30</f>
        <v>0</v>
      </c>
      <c r="X44" s="276"/>
      <c r="Y44" s="276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28"/>
    </row>
    <row r="45" spans="1:36" s="125" customFormat="1" ht="10" customHeight="1" x14ac:dyDescent="0.35">
      <c r="A45" s="126"/>
      <c r="B45" s="84"/>
      <c r="C45" s="84"/>
      <c r="D45" s="84"/>
      <c r="E45" s="285" t="s">
        <v>415</v>
      </c>
      <c r="F45" s="285"/>
      <c r="G45" s="285"/>
      <c r="H45" s="285"/>
      <c r="I45" s="285"/>
      <c r="J45" s="285"/>
      <c r="K45" s="276">
        <f>+'Restriction Costs'!BG29</f>
        <v>0</v>
      </c>
      <c r="L45" s="276"/>
      <c r="M45" s="276"/>
      <c r="N45" s="140"/>
      <c r="O45" s="285" t="s">
        <v>416</v>
      </c>
      <c r="P45" s="285"/>
      <c r="Q45" s="285"/>
      <c r="R45" s="285"/>
      <c r="S45" s="285"/>
      <c r="T45" s="285"/>
      <c r="U45" s="285"/>
      <c r="V45" s="285"/>
      <c r="W45" s="276">
        <f>+'Restriction Costs'!BG31</f>
        <v>0</v>
      </c>
      <c r="X45" s="276"/>
      <c r="Y45" s="276"/>
      <c r="Z45" s="140"/>
      <c r="AA45" s="285" t="s">
        <v>419</v>
      </c>
      <c r="AB45" s="285"/>
      <c r="AC45" s="285"/>
      <c r="AD45" s="285"/>
      <c r="AE45" s="285"/>
      <c r="AF45" s="285"/>
      <c r="AG45" s="276">
        <f>+K44+K45+W44+W45</f>
        <v>0</v>
      </c>
      <c r="AH45" s="276"/>
      <c r="AI45" s="276"/>
      <c r="AJ45" s="128"/>
    </row>
    <row r="46" spans="1:36" s="125" customFormat="1" ht="5.15" customHeight="1" x14ac:dyDescent="0.35">
      <c r="A46" s="126"/>
      <c r="B46" s="84"/>
      <c r="C46" s="84"/>
      <c r="D46" s="84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28"/>
    </row>
    <row r="47" spans="1:36" s="125" customFormat="1" ht="10" customHeight="1" x14ac:dyDescent="0.35">
      <c r="A47" s="126"/>
      <c r="B47" s="286" t="s">
        <v>393</v>
      </c>
      <c r="C47" s="286"/>
      <c r="D47" s="286"/>
      <c r="E47" s="287">
        <f>+'Road 4'!$Q$6</f>
        <v>0</v>
      </c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128"/>
    </row>
    <row r="48" spans="1:36" s="125" customFormat="1" ht="10" customHeight="1" x14ac:dyDescent="0.35">
      <c r="A48" s="126"/>
      <c r="B48" s="84"/>
      <c r="C48" s="84"/>
      <c r="D48" s="84"/>
      <c r="E48" s="285" t="s">
        <v>413</v>
      </c>
      <c r="F48" s="285"/>
      <c r="G48" s="285"/>
      <c r="H48" s="285"/>
      <c r="I48" s="285"/>
      <c r="J48" s="285"/>
      <c r="K48" s="276">
        <f>'Restriction Costs'!BG38</f>
        <v>0</v>
      </c>
      <c r="L48" s="276"/>
      <c r="M48" s="276"/>
      <c r="N48" s="140"/>
      <c r="O48" s="285" t="s">
        <v>414</v>
      </c>
      <c r="P48" s="285"/>
      <c r="Q48" s="285"/>
      <c r="R48" s="285"/>
      <c r="S48" s="285"/>
      <c r="T48" s="285"/>
      <c r="U48" s="285"/>
      <c r="V48" s="285"/>
      <c r="W48" s="276">
        <f>+'Restriction Costs'!BG40</f>
        <v>0</v>
      </c>
      <c r="X48" s="276"/>
      <c r="Y48" s="276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28"/>
    </row>
    <row r="49" spans="1:36" s="125" customFormat="1" ht="10" customHeight="1" x14ac:dyDescent="0.35">
      <c r="A49" s="126"/>
      <c r="B49" s="84"/>
      <c r="C49" s="84"/>
      <c r="D49" s="84"/>
      <c r="E49" s="285" t="s">
        <v>415</v>
      </c>
      <c r="F49" s="285"/>
      <c r="G49" s="285"/>
      <c r="H49" s="285"/>
      <c r="I49" s="285"/>
      <c r="J49" s="285"/>
      <c r="K49" s="276">
        <f>'Restriction Costs'!BG39</f>
        <v>0</v>
      </c>
      <c r="L49" s="276"/>
      <c r="M49" s="276"/>
      <c r="N49" s="140"/>
      <c r="O49" s="285" t="s">
        <v>416</v>
      </c>
      <c r="P49" s="285"/>
      <c r="Q49" s="285"/>
      <c r="R49" s="285"/>
      <c r="S49" s="285"/>
      <c r="T49" s="285"/>
      <c r="U49" s="285"/>
      <c r="V49" s="285"/>
      <c r="W49" s="276">
        <f>+'Restriction Costs'!BG41</f>
        <v>0</v>
      </c>
      <c r="X49" s="276"/>
      <c r="Y49" s="276"/>
      <c r="Z49" s="140"/>
      <c r="AA49" s="285" t="s">
        <v>420</v>
      </c>
      <c r="AB49" s="285"/>
      <c r="AC49" s="285"/>
      <c r="AD49" s="285"/>
      <c r="AE49" s="285"/>
      <c r="AF49" s="285"/>
      <c r="AG49" s="276">
        <f>+K48+K49+W48+W49</f>
        <v>0</v>
      </c>
      <c r="AH49" s="276"/>
      <c r="AI49" s="276"/>
      <c r="AJ49" s="128"/>
    </row>
    <row r="50" spans="1:36" s="125" customFormat="1" ht="5.15" customHeight="1" x14ac:dyDescent="0.35">
      <c r="A50" s="126"/>
      <c r="B50" s="84"/>
      <c r="C50" s="84"/>
      <c r="D50" s="84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28"/>
    </row>
    <row r="51" spans="1:36" s="125" customFormat="1" ht="10" customHeight="1" x14ac:dyDescent="0.35">
      <c r="A51" s="126"/>
      <c r="B51" s="286" t="s">
        <v>394</v>
      </c>
      <c r="C51" s="286"/>
      <c r="D51" s="286"/>
      <c r="E51" s="287">
        <f>+'Road 5'!$Q$6</f>
        <v>0</v>
      </c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128"/>
    </row>
    <row r="52" spans="1:36" s="125" customFormat="1" ht="10" customHeight="1" x14ac:dyDescent="0.35">
      <c r="A52" s="126"/>
      <c r="B52" s="84"/>
      <c r="C52" s="84"/>
      <c r="D52" s="84"/>
      <c r="E52" s="285" t="s">
        <v>413</v>
      </c>
      <c r="F52" s="285"/>
      <c r="G52" s="285"/>
      <c r="H52" s="285"/>
      <c r="I52" s="285"/>
      <c r="J52" s="285"/>
      <c r="K52" s="276">
        <f>'Restriction Costs'!BG48</f>
        <v>0</v>
      </c>
      <c r="L52" s="276"/>
      <c r="M52" s="276"/>
      <c r="N52" s="140"/>
      <c r="O52" s="285" t="s">
        <v>414</v>
      </c>
      <c r="P52" s="285"/>
      <c r="Q52" s="285"/>
      <c r="R52" s="285"/>
      <c r="S52" s="285"/>
      <c r="T52" s="285"/>
      <c r="U52" s="285"/>
      <c r="V52" s="285"/>
      <c r="W52" s="276">
        <f>+'Restriction Costs'!BG50</f>
        <v>0</v>
      </c>
      <c r="X52" s="276"/>
      <c r="Y52" s="276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28"/>
    </row>
    <row r="53" spans="1:36" s="125" customFormat="1" ht="10" customHeight="1" x14ac:dyDescent="0.35">
      <c r="A53" s="126"/>
      <c r="B53" s="84"/>
      <c r="C53" s="84"/>
      <c r="D53" s="84"/>
      <c r="E53" s="285" t="s">
        <v>415</v>
      </c>
      <c r="F53" s="285"/>
      <c r="G53" s="285"/>
      <c r="H53" s="285"/>
      <c r="I53" s="285"/>
      <c r="J53" s="285"/>
      <c r="K53" s="276">
        <f>'Restriction Costs'!BG49</f>
        <v>0</v>
      </c>
      <c r="L53" s="276"/>
      <c r="M53" s="276"/>
      <c r="N53" s="140"/>
      <c r="O53" s="285" t="s">
        <v>416</v>
      </c>
      <c r="P53" s="285"/>
      <c r="Q53" s="285"/>
      <c r="R53" s="285"/>
      <c r="S53" s="285"/>
      <c r="T53" s="285"/>
      <c r="U53" s="285"/>
      <c r="V53" s="285"/>
      <c r="W53" s="276">
        <f>+'Restriction Costs'!BG51</f>
        <v>0</v>
      </c>
      <c r="X53" s="276"/>
      <c r="Y53" s="276"/>
      <c r="Z53" s="140"/>
      <c r="AA53" s="285" t="s">
        <v>421</v>
      </c>
      <c r="AB53" s="285"/>
      <c r="AC53" s="285"/>
      <c r="AD53" s="285"/>
      <c r="AE53" s="285"/>
      <c r="AF53" s="285"/>
      <c r="AG53" s="276">
        <f>+K52+K53+W52+W53</f>
        <v>0</v>
      </c>
      <c r="AH53" s="276"/>
      <c r="AI53" s="276"/>
      <c r="AJ53" s="128"/>
    </row>
    <row r="54" spans="1:36" s="125" customFormat="1" ht="5.15" customHeight="1" x14ac:dyDescent="0.35">
      <c r="A54" s="126"/>
      <c r="B54" s="84"/>
      <c r="C54" s="84"/>
      <c r="D54" s="84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28"/>
    </row>
    <row r="55" spans="1:36" s="125" customFormat="1" ht="10" customHeight="1" x14ac:dyDescent="0.35">
      <c r="A55" s="126"/>
      <c r="B55" s="286" t="s">
        <v>395</v>
      </c>
      <c r="C55" s="286"/>
      <c r="D55" s="286"/>
      <c r="E55" s="287">
        <f>+'Road 6'!$Q$6</f>
        <v>0</v>
      </c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7"/>
      <c r="AH55" s="287"/>
      <c r="AI55" s="287"/>
      <c r="AJ55" s="128"/>
    </row>
    <row r="56" spans="1:36" s="125" customFormat="1" ht="10" customHeight="1" x14ac:dyDescent="0.35">
      <c r="A56" s="126"/>
      <c r="B56" s="84"/>
      <c r="C56" s="84"/>
      <c r="D56" s="84"/>
      <c r="E56" s="285" t="s">
        <v>413</v>
      </c>
      <c r="F56" s="285"/>
      <c r="G56" s="285"/>
      <c r="H56" s="285"/>
      <c r="I56" s="285"/>
      <c r="J56" s="285"/>
      <c r="K56" s="276">
        <f>'Restriction Costs'!BG58</f>
        <v>0</v>
      </c>
      <c r="L56" s="276"/>
      <c r="M56" s="276"/>
      <c r="N56" s="140"/>
      <c r="O56" s="285" t="s">
        <v>414</v>
      </c>
      <c r="P56" s="285"/>
      <c r="Q56" s="285"/>
      <c r="R56" s="285"/>
      <c r="S56" s="285"/>
      <c r="T56" s="285"/>
      <c r="U56" s="285"/>
      <c r="V56" s="285"/>
      <c r="W56" s="276">
        <f>+'Restriction Costs'!BG60</f>
        <v>0</v>
      </c>
      <c r="X56" s="276"/>
      <c r="Y56" s="276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28"/>
    </row>
    <row r="57" spans="1:36" s="125" customFormat="1" ht="10" customHeight="1" x14ac:dyDescent="0.35">
      <c r="A57" s="126"/>
      <c r="B57" s="84"/>
      <c r="C57" s="84"/>
      <c r="D57" s="84"/>
      <c r="E57" s="285" t="s">
        <v>415</v>
      </c>
      <c r="F57" s="285"/>
      <c r="G57" s="285"/>
      <c r="H57" s="285"/>
      <c r="I57" s="285"/>
      <c r="J57" s="285"/>
      <c r="K57" s="276">
        <f>'Restriction Costs'!BG59</f>
        <v>0</v>
      </c>
      <c r="L57" s="276"/>
      <c r="M57" s="276"/>
      <c r="N57" s="140"/>
      <c r="O57" s="285" t="s">
        <v>416</v>
      </c>
      <c r="P57" s="285"/>
      <c r="Q57" s="285"/>
      <c r="R57" s="285"/>
      <c r="S57" s="285"/>
      <c r="T57" s="285"/>
      <c r="U57" s="285"/>
      <c r="V57" s="285"/>
      <c r="W57" s="276">
        <f>+'Restriction Costs'!BG61</f>
        <v>0</v>
      </c>
      <c r="X57" s="276"/>
      <c r="Y57" s="276"/>
      <c r="Z57" s="140"/>
      <c r="AA57" s="285" t="s">
        <v>422</v>
      </c>
      <c r="AB57" s="285"/>
      <c r="AC57" s="285"/>
      <c r="AD57" s="285"/>
      <c r="AE57" s="285"/>
      <c r="AF57" s="285"/>
      <c r="AG57" s="276">
        <f>+K56+K57+W56+W57</f>
        <v>0</v>
      </c>
      <c r="AH57" s="276"/>
      <c r="AI57" s="276"/>
      <c r="AJ57" s="128"/>
    </row>
    <row r="58" spans="1:36" s="125" customFormat="1" ht="5.15" customHeight="1" x14ac:dyDescent="0.35">
      <c r="A58" s="126"/>
      <c r="B58" s="84"/>
      <c r="C58" s="84"/>
      <c r="D58" s="84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28"/>
    </row>
    <row r="59" spans="1:36" s="125" customFormat="1" ht="10" customHeight="1" x14ac:dyDescent="0.35">
      <c r="A59" s="126"/>
      <c r="B59" s="286" t="s">
        <v>396</v>
      </c>
      <c r="C59" s="286"/>
      <c r="D59" s="286"/>
      <c r="E59" s="287">
        <f>+'Road 7'!$Q$6</f>
        <v>0</v>
      </c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128"/>
    </row>
    <row r="60" spans="1:36" s="125" customFormat="1" ht="10" customHeight="1" x14ac:dyDescent="0.35">
      <c r="A60" s="126"/>
      <c r="B60" s="84"/>
      <c r="C60" s="84"/>
      <c r="D60" s="84"/>
      <c r="E60" s="285" t="s">
        <v>413</v>
      </c>
      <c r="F60" s="285"/>
      <c r="G60" s="285"/>
      <c r="H60" s="285"/>
      <c r="I60" s="285"/>
      <c r="J60" s="285"/>
      <c r="K60" s="276">
        <f>'Restriction Costs'!BG68</f>
        <v>0</v>
      </c>
      <c r="L60" s="276"/>
      <c r="M60" s="276"/>
      <c r="N60" s="140"/>
      <c r="O60" s="285" t="s">
        <v>414</v>
      </c>
      <c r="P60" s="285"/>
      <c r="Q60" s="285"/>
      <c r="R60" s="285"/>
      <c r="S60" s="285"/>
      <c r="T60" s="285"/>
      <c r="U60" s="285"/>
      <c r="V60" s="285"/>
      <c r="W60" s="276">
        <f>+'Restriction Costs'!BG70</f>
        <v>0</v>
      </c>
      <c r="X60" s="276"/>
      <c r="Y60" s="276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28"/>
    </row>
    <row r="61" spans="1:36" s="125" customFormat="1" ht="10" customHeight="1" x14ac:dyDescent="0.35">
      <c r="A61" s="126"/>
      <c r="B61" s="84"/>
      <c r="C61" s="84"/>
      <c r="D61" s="84"/>
      <c r="E61" s="285" t="s">
        <v>415</v>
      </c>
      <c r="F61" s="285"/>
      <c r="G61" s="285"/>
      <c r="H61" s="285"/>
      <c r="I61" s="285"/>
      <c r="J61" s="285"/>
      <c r="K61" s="276">
        <f>'Restriction Costs'!BG69</f>
        <v>0</v>
      </c>
      <c r="L61" s="276"/>
      <c r="M61" s="276"/>
      <c r="N61" s="140"/>
      <c r="O61" s="285" t="s">
        <v>416</v>
      </c>
      <c r="P61" s="285"/>
      <c r="Q61" s="285"/>
      <c r="R61" s="285"/>
      <c r="S61" s="285"/>
      <c r="T61" s="285"/>
      <c r="U61" s="285"/>
      <c r="V61" s="285"/>
      <c r="W61" s="276">
        <f>+'Restriction Costs'!BG71</f>
        <v>0</v>
      </c>
      <c r="X61" s="276"/>
      <c r="Y61" s="276"/>
      <c r="Z61" s="140"/>
      <c r="AA61" s="285" t="s">
        <v>423</v>
      </c>
      <c r="AB61" s="285"/>
      <c r="AC61" s="285"/>
      <c r="AD61" s="285"/>
      <c r="AE61" s="285"/>
      <c r="AF61" s="285"/>
      <c r="AG61" s="276">
        <f>+K60+K61+W60+W61</f>
        <v>0</v>
      </c>
      <c r="AH61" s="276"/>
      <c r="AI61" s="276"/>
      <c r="AJ61" s="128"/>
    </row>
    <row r="62" spans="1:36" s="125" customFormat="1" ht="5.15" customHeight="1" x14ac:dyDescent="0.35">
      <c r="A62" s="126"/>
      <c r="B62" s="84"/>
      <c r="C62" s="84"/>
      <c r="D62" s="84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28"/>
    </row>
    <row r="63" spans="1:36" s="125" customFormat="1" ht="10" customHeight="1" x14ac:dyDescent="0.35">
      <c r="A63" s="126"/>
      <c r="B63" s="286" t="s">
        <v>397</v>
      </c>
      <c r="C63" s="286"/>
      <c r="D63" s="286"/>
      <c r="E63" s="287">
        <f>+'Road 8'!$Q$6</f>
        <v>0</v>
      </c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128"/>
    </row>
    <row r="64" spans="1:36" s="125" customFormat="1" ht="10" customHeight="1" x14ac:dyDescent="0.35">
      <c r="A64" s="126"/>
      <c r="B64" s="84"/>
      <c r="C64" s="84"/>
      <c r="D64" s="84"/>
      <c r="E64" s="285" t="s">
        <v>413</v>
      </c>
      <c r="F64" s="285"/>
      <c r="G64" s="285"/>
      <c r="H64" s="285"/>
      <c r="I64" s="285"/>
      <c r="J64" s="285"/>
      <c r="K64" s="276">
        <f>'Restriction Costs'!BG78</f>
        <v>0</v>
      </c>
      <c r="L64" s="276"/>
      <c r="M64" s="276"/>
      <c r="N64" s="140"/>
      <c r="O64" s="285" t="s">
        <v>414</v>
      </c>
      <c r="P64" s="285"/>
      <c r="Q64" s="285"/>
      <c r="R64" s="285"/>
      <c r="S64" s="285"/>
      <c r="T64" s="285"/>
      <c r="U64" s="285"/>
      <c r="V64" s="285"/>
      <c r="W64" s="276">
        <f>+'Restriction Costs'!BG80</f>
        <v>0</v>
      </c>
      <c r="X64" s="276"/>
      <c r="Y64" s="276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28"/>
    </row>
    <row r="65" spans="1:36" s="125" customFormat="1" ht="10" customHeight="1" x14ac:dyDescent="0.35">
      <c r="A65" s="126"/>
      <c r="B65" s="84"/>
      <c r="C65" s="84"/>
      <c r="D65" s="84"/>
      <c r="E65" s="285" t="s">
        <v>415</v>
      </c>
      <c r="F65" s="285"/>
      <c r="G65" s="285"/>
      <c r="H65" s="285"/>
      <c r="I65" s="285"/>
      <c r="J65" s="285"/>
      <c r="K65" s="276">
        <f>'Restriction Costs'!BG79</f>
        <v>0</v>
      </c>
      <c r="L65" s="276"/>
      <c r="M65" s="276"/>
      <c r="N65" s="140"/>
      <c r="O65" s="285" t="s">
        <v>416</v>
      </c>
      <c r="P65" s="285"/>
      <c r="Q65" s="285"/>
      <c r="R65" s="285"/>
      <c r="S65" s="285"/>
      <c r="T65" s="285"/>
      <c r="U65" s="285"/>
      <c r="V65" s="285"/>
      <c r="W65" s="276">
        <f>+'Restriction Costs'!BG81</f>
        <v>0</v>
      </c>
      <c r="X65" s="276"/>
      <c r="Y65" s="276"/>
      <c r="Z65" s="140"/>
      <c r="AA65" s="285" t="s">
        <v>424</v>
      </c>
      <c r="AB65" s="285"/>
      <c r="AC65" s="285"/>
      <c r="AD65" s="285"/>
      <c r="AE65" s="285"/>
      <c r="AF65" s="285"/>
      <c r="AG65" s="276">
        <f>+K64+K65+W64+W65</f>
        <v>0</v>
      </c>
      <c r="AH65" s="276"/>
      <c r="AI65" s="276"/>
      <c r="AJ65" s="128"/>
    </row>
    <row r="66" spans="1:36" s="125" customFormat="1" ht="5.15" customHeight="1" x14ac:dyDescent="0.35">
      <c r="A66" s="126"/>
      <c r="B66" s="84"/>
      <c r="C66" s="84"/>
      <c r="D66" s="84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28"/>
    </row>
    <row r="67" spans="1:36" s="125" customFormat="1" ht="10" customHeight="1" x14ac:dyDescent="0.35">
      <c r="A67" s="126"/>
      <c r="B67" s="286" t="s">
        <v>398</v>
      </c>
      <c r="C67" s="286"/>
      <c r="D67" s="286"/>
      <c r="E67" s="287">
        <f>+'Road 9'!$Q$6</f>
        <v>0</v>
      </c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128"/>
    </row>
    <row r="68" spans="1:36" s="125" customFormat="1" ht="10" customHeight="1" x14ac:dyDescent="0.35">
      <c r="A68" s="126"/>
      <c r="B68" s="84"/>
      <c r="C68" s="84"/>
      <c r="D68" s="84"/>
      <c r="E68" s="285" t="s">
        <v>413</v>
      </c>
      <c r="F68" s="285"/>
      <c r="G68" s="285"/>
      <c r="H68" s="285"/>
      <c r="I68" s="285"/>
      <c r="J68" s="285"/>
      <c r="K68" s="276">
        <f>'Restriction Costs'!BG88</f>
        <v>0</v>
      </c>
      <c r="L68" s="276"/>
      <c r="M68" s="276"/>
      <c r="N68" s="140"/>
      <c r="O68" s="285" t="s">
        <v>414</v>
      </c>
      <c r="P68" s="285"/>
      <c r="Q68" s="285"/>
      <c r="R68" s="285"/>
      <c r="S68" s="285"/>
      <c r="T68" s="285"/>
      <c r="U68" s="285"/>
      <c r="V68" s="285"/>
      <c r="W68" s="276">
        <f>+'Restriction Costs'!BG90</f>
        <v>0</v>
      </c>
      <c r="X68" s="276"/>
      <c r="Y68" s="276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28"/>
    </row>
    <row r="69" spans="1:36" s="125" customFormat="1" ht="10" customHeight="1" x14ac:dyDescent="0.35">
      <c r="A69" s="126"/>
      <c r="B69" s="84"/>
      <c r="C69" s="84"/>
      <c r="D69" s="84"/>
      <c r="E69" s="285" t="s">
        <v>415</v>
      </c>
      <c r="F69" s="285"/>
      <c r="G69" s="285"/>
      <c r="H69" s="285"/>
      <c r="I69" s="285"/>
      <c r="J69" s="285"/>
      <c r="K69" s="276">
        <f>'Restriction Costs'!BG89</f>
        <v>0</v>
      </c>
      <c r="L69" s="276"/>
      <c r="M69" s="276"/>
      <c r="N69" s="140"/>
      <c r="O69" s="285" t="s">
        <v>416</v>
      </c>
      <c r="P69" s="285"/>
      <c r="Q69" s="285"/>
      <c r="R69" s="285"/>
      <c r="S69" s="285"/>
      <c r="T69" s="285"/>
      <c r="U69" s="285"/>
      <c r="V69" s="285"/>
      <c r="W69" s="276">
        <f>+'Restriction Costs'!BG91</f>
        <v>0</v>
      </c>
      <c r="X69" s="276"/>
      <c r="Y69" s="276"/>
      <c r="Z69" s="140"/>
      <c r="AA69" s="285" t="s">
        <v>425</v>
      </c>
      <c r="AB69" s="285"/>
      <c r="AC69" s="285"/>
      <c r="AD69" s="285"/>
      <c r="AE69" s="285"/>
      <c r="AF69" s="285"/>
      <c r="AG69" s="276">
        <f>+K68+K69+W68+W69</f>
        <v>0</v>
      </c>
      <c r="AH69" s="276"/>
      <c r="AI69" s="276"/>
      <c r="AJ69" s="128"/>
    </row>
    <row r="70" spans="1:36" s="125" customFormat="1" ht="5.15" customHeight="1" x14ac:dyDescent="0.35">
      <c r="A70" s="126"/>
      <c r="B70" s="84"/>
      <c r="C70" s="84"/>
      <c r="D70" s="84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28"/>
    </row>
    <row r="71" spans="1:36" s="125" customFormat="1" ht="10" customHeight="1" x14ac:dyDescent="0.35">
      <c r="A71" s="126"/>
      <c r="B71" s="286" t="s">
        <v>399</v>
      </c>
      <c r="C71" s="286"/>
      <c r="D71" s="286"/>
      <c r="E71" s="287">
        <f>+'Road 10'!$Q$6</f>
        <v>0</v>
      </c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128"/>
    </row>
    <row r="72" spans="1:36" s="125" customFormat="1" ht="10" customHeight="1" x14ac:dyDescent="0.35">
      <c r="A72" s="126"/>
      <c r="B72" s="84"/>
      <c r="C72" s="84"/>
      <c r="D72" s="84"/>
      <c r="E72" s="285" t="s">
        <v>413</v>
      </c>
      <c r="F72" s="285"/>
      <c r="G72" s="285"/>
      <c r="H72" s="285"/>
      <c r="I72" s="285"/>
      <c r="J72" s="285"/>
      <c r="K72" s="276">
        <f>'Restriction Costs'!BG98</f>
        <v>0</v>
      </c>
      <c r="L72" s="276"/>
      <c r="M72" s="276"/>
      <c r="N72" s="140"/>
      <c r="O72" s="285" t="s">
        <v>414</v>
      </c>
      <c r="P72" s="285"/>
      <c r="Q72" s="285"/>
      <c r="R72" s="285"/>
      <c r="S72" s="285"/>
      <c r="T72" s="285"/>
      <c r="U72" s="285"/>
      <c r="V72" s="285"/>
      <c r="W72" s="276">
        <f>+'Restriction Costs'!BG100</f>
        <v>0</v>
      </c>
      <c r="X72" s="276"/>
      <c r="Y72" s="276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28"/>
    </row>
    <row r="73" spans="1:36" s="125" customFormat="1" ht="10" customHeight="1" x14ac:dyDescent="0.35">
      <c r="A73" s="126"/>
      <c r="B73" s="84"/>
      <c r="C73" s="84"/>
      <c r="D73" s="84"/>
      <c r="E73" s="285" t="s">
        <v>415</v>
      </c>
      <c r="F73" s="285"/>
      <c r="G73" s="285"/>
      <c r="H73" s="285"/>
      <c r="I73" s="285"/>
      <c r="J73" s="285"/>
      <c r="K73" s="276">
        <f>'Restriction Costs'!BG99</f>
        <v>0</v>
      </c>
      <c r="L73" s="276"/>
      <c r="M73" s="276"/>
      <c r="N73" s="140"/>
      <c r="O73" s="285" t="s">
        <v>416</v>
      </c>
      <c r="P73" s="285"/>
      <c r="Q73" s="285"/>
      <c r="R73" s="285"/>
      <c r="S73" s="285"/>
      <c r="T73" s="285"/>
      <c r="U73" s="285"/>
      <c r="V73" s="285"/>
      <c r="W73" s="276">
        <f>+'Restriction Costs'!BG101</f>
        <v>0</v>
      </c>
      <c r="X73" s="276"/>
      <c r="Y73" s="276"/>
      <c r="Z73" s="140"/>
      <c r="AA73" s="285" t="s">
        <v>426</v>
      </c>
      <c r="AB73" s="285"/>
      <c r="AC73" s="285"/>
      <c r="AD73" s="285"/>
      <c r="AE73" s="285"/>
      <c r="AF73" s="285"/>
      <c r="AG73" s="276">
        <f>+K72+K73+W72+W73</f>
        <v>0</v>
      </c>
      <c r="AH73" s="276"/>
      <c r="AI73" s="276"/>
      <c r="AJ73" s="128"/>
    </row>
    <row r="74" spans="1:36" s="125" customFormat="1" ht="10" customHeight="1" x14ac:dyDescent="0.35">
      <c r="A74" s="126"/>
      <c r="B74" s="84"/>
      <c r="C74" s="84"/>
      <c r="D74" s="84"/>
      <c r="E74" s="140"/>
      <c r="F74" s="140"/>
      <c r="G74" s="140"/>
      <c r="H74" s="140"/>
      <c r="I74" s="140"/>
      <c r="J74" s="154" t="s">
        <v>427</v>
      </c>
      <c r="K74" s="275">
        <f>+SUM(K36:M73)</f>
        <v>0</v>
      </c>
      <c r="L74" s="275"/>
      <c r="M74" s="275"/>
      <c r="N74" s="140"/>
      <c r="O74" s="140"/>
      <c r="P74" s="140"/>
      <c r="Q74" s="140"/>
      <c r="R74" s="140"/>
      <c r="S74" s="140"/>
      <c r="T74" s="140"/>
      <c r="U74" s="140"/>
      <c r="V74" s="154" t="s">
        <v>428</v>
      </c>
      <c r="W74" s="275">
        <f>+SUM(W36:Y73)</f>
        <v>0</v>
      </c>
      <c r="X74" s="275"/>
      <c r="Y74" s="275"/>
      <c r="Z74" s="140"/>
      <c r="AA74" s="140"/>
      <c r="AB74" s="140"/>
      <c r="AC74" s="140"/>
      <c r="AD74" s="140"/>
      <c r="AE74" s="140"/>
      <c r="AF74" s="154" t="s">
        <v>429</v>
      </c>
      <c r="AG74" s="275">
        <f>+SUM(AG36:AI73)</f>
        <v>0</v>
      </c>
      <c r="AH74" s="275"/>
      <c r="AI74" s="275"/>
      <c r="AJ74" s="128"/>
    </row>
    <row r="75" spans="1:36" s="125" customFormat="1" ht="5.15" customHeight="1" x14ac:dyDescent="0.35">
      <c r="A75" s="126"/>
      <c r="B75" s="84"/>
      <c r="C75" s="84"/>
      <c r="D75" s="84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28"/>
    </row>
    <row r="76" spans="1:36" s="125" customFormat="1" ht="10" customHeight="1" x14ac:dyDescent="0.35">
      <c r="A76" s="126"/>
      <c r="B76" s="84"/>
      <c r="C76" s="84"/>
      <c r="D76" s="84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54" t="s">
        <v>430</v>
      </c>
      <c r="AG76" s="276">
        <f>IF('Front Sheet'!AO37=1,0,IF(AND('Front Sheet'!K55&lt;&gt;"",'Front Sheet'!K56&lt;&gt;""),IF('Front Sheet'!U55&gt;5,Schedule!N4,0),0))</f>
        <v>0</v>
      </c>
      <c r="AH76" s="276"/>
      <c r="AI76" s="276"/>
      <c r="AJ76" s="128"/>
    </row>
    <row r="77" spans="1:36" s="125" customFormat="1" ht="5.15" customHeight="1" x14ac:dyDescent="0.35">
      <c r="A77" s="126"/>
      <c r="B77" s="84"/>
      <c r="C77" s="84"/>
      <c r="D77" s="84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28"/>
    </row>
    <row r="78" spans="1:36" s="125" customFormat="1" ht="5.15" customHeight="1" x14ac:dyDescent="0.35">
      <c r="A78" s="126"/>
      <c r="B78" s="84"/>
      <c r="C78" s="84"/>
      <c r="D78" s="84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28"/>
    </row>
    <row r="79" spans="1:36" s="125" customFormat="1" ht="10" customHeight="1" x14ac:dyDescent="0.35">
      <c r="A79" s="126"/>
      <c r="B79" s="84"/>
      <c r="C79" s="84"/>
      <c r="D79" s="84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55" t="s">
        <v>431</v>
      </c>
      <c r="AG79" s="277">
        <f>+AG74+AG76</f>
        <v>0</v>
      </c>
      <c r="AH79" s="277"/>
      <c r="AI79" s="277"/>
      <c r="AJ79" s="128"/>
    </row>
    <row r="80" spans="1:36" s="125" customFormat="1" ht="5.15" customHeight="1" thickBot="1" x14ac:dyDescent="0.4">
      <c r="A80" s="147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9"/>
    </row>
    <row r="81" spans="1:36" ht="5.15" customHeight="1" thickBot="1" x14ac:dyDescent="0.4"/>
    <row r="82" spans="1:36" ht="5.15" customHeight="1" x14ac:dyDescent="0.35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5"/>
    </row>
    <row r="83" spans="1:36" s="43" customFormat="1" ht="10" customHeight="1" x14ac:dyDescent="0.3">
      <c r="A83" s="68"/>
      <c r="B83" s="156" t="s">
        <v>432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69"/>
    </row>
    <row r="84" spans="1:36" s="43" customFormat="1" ht="5.15" customHeight="1" x14ac:dyDescent="0.3">
      <c r="A84" s="68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69"/>
    </row>
    <row r="85" spans="1:36" s="43" customFormat="1" ht="10" customHeight="1" x14ac:dyDescent="0.3">
      <c r="A85" s="68"/>
      <c r="B85" s="278" t="s">
        <v>433</v>
      </c>
      <c r="C85" s="278"/>
      <c r="D85" s="278"/>
      <c r="E85" s="278"/>
      <c r="F85" s="278"/>
      <c r="G85" s="278"/>
      <c r="H85" s="279"/>
      <c r="I85" s="280"/>
      <c r="J85" s="280"/>
      <c r="K85" s="280"/>
      <c r="L85" s="280"/>
      <c r="M85" s="280"/>
      <c r="N85" s="280"/>
      <c r="O85" s="281"/>
      <c r="P85" s="94"/>
      <c r="Q85" s="94"/>
      <c r="R85" s="98" t="s">
        <v>434</v>
      </c>
      <c r="S85" s="269"/>
      <c r="T85" s="270"/>
      <c r="U85" s="271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69"/>
    </row>
    <row r="86" spans="1:36" s="43" customFormat="1" ht="10" customHeight="1" x14ac:dyDescent="0.3">
      <c r="A86" s="68"/>
      <c r="B86" s="278"/>
      <c r="C86" s="278"/>
      <c r="D86" s="278"/>
      <c r="E86" s="278"/>
      <c r="F86" s="278"/>
      <c r="G86" s="278"/>
      <c r="H86" s="282"/>
      <c r="I86" s="283"/>
      <c r="J86" s="283"/>
      <c r="K86" s="283"/>
      <c r="L86" s="283"/>
      <c r="M86" s="283"/>
      <c r="N86" s="283"/>
      <c r="O86" s="28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69"/>
    </row>
    <row r="87" spans="1:36" s="43" customFormat="1" ht="10" customHeight="1" x14ac:dyDescent="0.3">
      <c r="A87" s="68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69"/>
    </row>
    <row r="88" spans="1:36" s="43" customFormat="1" ht="10" customHeight="1" x14ac:dyDescent="0.3">
      <c r="A88" s="68"/>
      <c r="B88" s="94"/>
      <c r="C88" s="211" t="s">
        <v>435</v>
      </c>
      <c r="D88" s="211"/>
      <c r="E88" s="211"/>
      <c r="F88" s="211"/>
      <c r="G88" s="211"/>
      <c r="H88" s="269"/>
      <c r="I88" s="270"/>
      <c r="J88" s="270"/>
      <c r="K88" s="270"/>
      <c r="L88" s="270"/>
      <c r="M88" s="270"/>
      <c r="N88" s="270"/>
      <c r="O88" s="270"/>
      <c r="P88" s="270"/>
      <c r="Q88" s="270"/>
      <c r="R88" s="270"/>
      <c r="S88" s="270"/>
      <c r="T88" s="270"/>
      <c r="U88" s="271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69"/>
    </row>
    <row r="89" spans="1:36" s="43" customFormat="1" ht="10" customHeight="1" x14ac:dyDescent="0.3">
      <c r="A89" s="68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69"/>
    </row>
    <row r="90" spans="1:36" s="43" customFormat="1" ht="10" customHeight="1" x14ac:dyDescent="0.3">
      <c r="A90" s="68"/>
      <c r="B90" s="94"/>
      <c r="C90" s="94"/>
      <c r="D90" s="94"/>
      <c r="E90" s="94"/>
      <c r="F90" s="94"/>
      <c r="G90" s="98" t="s">
        <v>436</v>
      </c>
      <c r="H90" s="269"/>
      <c r="I90" s="271"/>
      <c r="J90" s="94"/>
      <c r="K90" s="94"/>
      <c r="L90" s="94"/>
      <c r="M90" s="94"/>
      <c r="N90" s="94"/>
      <c r="O90" s="94"/>
      <c r="P90" s="94"/>
      <c r="Q90" s="98" t="s">
        <v>437</v>
      </c>
      <c r="R90" s="272"/>
      <c r="S90" s="273"/>
      <c r="T90" s="273"/>
      <c r="U90" s="27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69"/>
    </row>
    <row r="91" spans="1:36" s="43" customFormat="1" ht="10" customHeight="1" x14ac:dyDescent="0.3">
      <c r="A91" s="68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69"/>
    </row>
    <row r="92" spans="1:36" ht="5.15" customHeight="1" thickBot="1" x14ac:dyDescent="0.4">
      <c r="A92" s="3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3"/>
    </row>
  </sheetData>
  <sheetProtection algorithmName="SHA-512" hashValue="uR3345Blh3uKSdlbAZotncCnvz0+SIUVysMCVFTMWERSCYuV3026sXMfJu/GySGq5RDLjOORS4N6+60vXhayWQ==" saltValue="yMGHRrEe3JAQ/bT09GVTeg==" spinCount="100000" sheet="1" selectLockedCells="1"/>
  <mergeCells count="162">
    <mergeCell ref="B1:AA3"/>
    <mergeCell ref="B6:H6"/>
    <mergeCell ref="B8:H8"/>
    <mergeCell ref="I8:AI8"/>
    <mergeCell ref="B9:H9"/>
    <mergeCell ref="I9:AI9"/>
    <mergeCell ref="B13:H13"/>
    <mergeCell ref="I13:N13"/>
    <mergeCell ref="B14:H14"/>
    <mergeCell ref="I14:N14"/>
    <mergeCell ref="B15:H15"/>
    <mergeCell ref="I15:AI15"/>
    <mergeCell ref="B10:H10"/>
    <mergeCell ref="I10:AI10"/>
    <mergeCell ref="B11:H11"/>
    <mergeCell ref="I11:AI11"/>
    <mergeCell ref="B12:H12"/>
    <mergeCell ref="I12:AI12"/>
    <mergeCell ref="M26:V26"/>
    <mergeCell ref="Z26:AI26"/>
    <mergeCell ref="M28:V28"/>
    <mergeCell ref="Z28:AI28"/>
    <mergeCell ref="B30:AI30"/>
    <mergeCell ref="B34:I34"/>
    <mergeCell ref="M20:V20"/>
    <mergeCell ref="Z20:AI20"/>
    <mergeCell ref="M22:V22"/>
    <mergeCell ref="Z22:AI22"/>
    <mergeCell ref="M24:V24"/>
    <mergeCell ref="Z24:AI24"/>
    <mergeCell ref="E37:J37"/>
    <mergeCell ref="K37:M37"/>
    <mergeCell ref="O37:V37"/>
    <mergeCell ref="W37:Y37"/>
    <mergeCell ref="AA37:AF37"/>
    <mergeCell ref="AG37:AI37"/>
    <mergeCell ref="B35:D35"/>
    <mergeCell ref="E35:AI35"/>
    <mergeCell ref="E36:J36"/>
    <mergeCell ref="K36:M36"/>
    <mergeCell ref="O36:V36"/>
    <mergeCell ref="W36:Y36"/>
    <mergeCell ref="E41:J41"/>
    <mergeCell ref="K41:M41"/>
    <mergeCell ref="O41:V41"/>
    <mergeCell ref="W41:Y41"/>
    <mergeCell ref="AA41:AF41"/>
    <mergeCell ref="AG41:AI41"/>
    <mergeCell ref="B39:D39"/>
    <mergeCell ref="E39:AI39"/>
    <mergeCell ref="E40:J40"/>
    <mergeCell ref="K40:M40"/>
    <mergeCell ref="O40:V40"/>
    <mergeCell ref="W40:Y40"/>
    <mergeCell ref="E45:J45"/>
    <mergeCell ref="K45:M45"/>
    <mergeCell ref="O45:V45"/>
    <mergeCell ref="W45:Y45"/>
    <mergeCell ref="AA45:AF45"/>
    <mergeCell ref="AG45:AI45"/>
    <mergeCell ref="B43:D43"/>
    <mergeCell ref="E43:AI43"/>
    <mergeCell ref="E44:J44"/>
    <mergeCell ref="K44:M44"/>
    <mergeCell ref="O44:V44"/>
    <mergeCell ref="W44:Y44"/>
    <mergeCell ref="E49:J49"/>
    <mergeCell ref="K49:M49"/>
    <mergeCell ref="O49:V49"/>
    <mergeCell ref="W49:Y49"/>
    <mergeCell ref="AA49:AF49"/>
    <mergeCell ref="AG49:AI49"/>
    <mergeCell ref="B47:D47"/>
    <mergeCell ref="E47:AI47"/>
    <mergeCell ref="E48:J48"/>
    <mergeCell ref="K48:M48"/>
    <mergeCell ref="O48:V48"/>
    <mergeCell ref="W48:Y48"/>
    <mergeCell ref="E53:J53"/>
    <mergeCell ref="K53:M53"/>
    <mergeCell ref="O53:V53"/>
    <mergeCell ref="W53:Y53"/>
    <mergeCell ref="AA53:AF53"/>
    <mergeCell ref="AG53:AI53"/>
    <mergeCell ref="B51:D51"/>
    <mergeCell ref="E51:AI51"/>
    <mergeCell ref="E52:J52"/>
    <mergeCell ref="K52:M52"/>
    <mergeCell ref="O52:V52"/>
    <mergeCell ref="W52:Y52"/>
    <mergeCell ref="E57:J57"/>
    <mergeCell ref="K57:M57"/>
    <mergeCell ref="O57:V57"/>
    <mergeCell ref="W57:Y57"/>
    <mergeCell ref="AA57:AF57"/>
    <mergeCell ref="AG57:AI57"/>
    <mergeCell ref="B55:D55"/>
    <mergeCell ref="E55:AI55"/>
    <mergeCell ref="E56:J56"/>
    <mergeCell ref="K56:M56"/>
    <mergeCell ref="O56:V56"/>
    <mergeCell ref="W56:Y56"/>
    <mergeCell ref="E61:J61"/>
    <mergeCell ref="K61:M61"/>
    <mergeCell ref="O61:V61"/>
    <mergeCell ref="W61:Y61"/>
    <mergeCell ref="AA61:AF61"/>
    <mergeCell ref="AG61:AI61"/>
    <mergeCell ref="B59:D59"/>
    <mergeCell ref="E59:AI59"/>
    <mergeCell ref="E60:J60"/>
    <mergeCell ref="K60:M60"/>
    <mergeCell ref="O60:V60"/>
    <mergeCell ref="W60:Y60"/>
    <mergeCell ref="E65:J65"/>
    <mergeCell ref="K65:M65"/>
    <mergeCell ref="O65:V65"/>
    <mergeCell ref="W65:Y65"/>
    <mergeCell ref="AA65:AF65"/>
    <mergeCell ref="AG65:AI65"/>
    <mergeCell ref="B63:D63"/>
    <mergeCell ref="E63:AI63"/>
    <mergeCell ref="E64:J64"/>
    <mergeCell ref="K64:M64"/>
    <mergeCell ref="O64:V64"/>
    <mergeCell ref="W64:Y64"/>
    <mergeCell ref="E69:J69"/>
    <mergeCell ref="K69:M69"/>
    <mergeCell ref="O69:V69"/>
    <mergeCell ref="W69:Y69"/>
    <mergeCell ref="AA69:AF69"/>
    <mergeCell ref="AG69:AI69"/>
    <mergeCell ref="B67:D67"/>
    <mergeCell ref="E67:AI67"/>
    <mergeCell ref="E68:J68"/>
    <mergeCell ref="K68:M68"/>
    <mergeCell ref="O68:V68"/>
    <mergeCell ref="W68:Y68"/>
    <mergeCell ref="E73:J73"/>
    <mergeCell ref="K73:M73"/>
    <mergeCell ref="O73:V73"/>
    <mergeCell ref="W73:Y73"/>
    <mergeCell ref="AA73:AF73"/>
    <mergeCell ref="AG73:AI73"/>
    <mergeCell ref="B71:D71"/>
    <mergeCell ref="E71:AI71"/>
    <mergeCell ref="E72:J72"/>
    <mergeCell ref="K72:M72"/>
    <mergeCell ref="O72:V72"/>
    <mergeCell ref="W72:Y72"/>
    <mergeCell ref="C88:G88"/>
    <mergeCell ref="H88:U88"/>
    <mergeCell ref="H90:I90"/>
    <mergeCell ref="R90:U90"/>
    <mergeCell ref="K74:M74"/>
    <mergeCell ref="W74:Y74"/>
    <mergeCell ref="AG74:AI74"/>
    <mergeCell ref="AG76:AI76"/>
    <mergeCell ref="AG79:AI79"/>
    <mergeCell ref="B85:G86"/>
    <mergeCell ref="H85:O86"/>
    <mergeCell ref="S85:U85"/>
  </mergeCells>
  <conditionalFormatting sqref="B30">
    <cfRule type="expression" dxfId="0" priority="1">
      <formula>$AT$28&gt;0</formula>
    </cfRule>
  </conditionalFormatting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10</xdr:col>
                    <xdr:colOff>184150</xdr:colOff>
                    <xdr:row>18</xdr:row>
                    <xdr:rowOff>76200</xdr:rowOff>
                  </from>
                  <to>
                    <xdr:col>12</xdr:col>
                    <xdr:colOff>50800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23</xdr:col>
                    <xdr:colOff>165100</xdr:colOff>
                    <xdr:row>18</xdr:row>
                    <xdr:rowOff>88900</xdr:rowOff>
                  </from>
                  <to>
                    <xdr:col>25</xdr:col>
                    <xdr:colOff>38100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23</xdr:col>
                    <xdr:colOff>165100</xdr:colOff>
                    <xdr:row>20</xdr:row>
                    <xdr:rowOff>12700</xdr:rowOff>
                  </from>
                  <to>
                    <xdr:col>25</xdr:col>
                    <xdr:colOff>38100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23</xdr:col>
                    <xdr:colOff>165100</xdr:colOff>
                    <xdr:row>22</xdr:row>
                    <xdr:rowOff>12700</xdr:rowOff>
                  </from>
                  <to>
                    <xdr:col>25</xdr:col>
                    <xdr:colOff>38100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23</xdr:col>
                    <xdr:colOff>165100</xdr:colOff>
                    <xdr:row>24</xdr:row>
                    <xdr:rowOff>12700</xdr:rowOff>
                  </from>
                  <to>
                    <xdr:col>25</xdr:col>
                    <xdr:colOff>38100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23</xdr:col>
                    <xdr:colOff>165100</xdr:colOff>
                    <xdr:row>26</xdr:row>
                    <xdr:rowOff>12700</xdr:rowOff>
                  </from>
                  <to>
                    <xdr:col>25</xdr:col>
                    <xdr:colOff>38100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10</xdr:col>
                    <xdr:colOff>184150</xdr:colOff>
                    <xdr:row>20</xdr:row>
                    <xdr:rowOff>12700</xdr:rowOff>
                  </from>
                  <to>
                    <xdr:col>12</xdr:col>
                    <xdr:colOff>50800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10</xdr:col>
                    <xdr:colOff>184150</xdr:colOff>
                    <xdr:row>22</xdr:row>
                    <xdr:rowOff>12700</xdr:rowOff>
                  </from>
                  <to>
                    <xdr:col>12</xdr:col>
                    <xdr:colOff>50800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24</xdr:row>
                    <xdr:rowOff>12700</xdr:rowOff>
                  </from>
                  <to>
                    <xdr:col>12</xdr:col>
                    <xdr:colOff>50800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26</xdr:row>
                    <xdr:rowOff>12700</xdr:rowOff>
                  </from>
                  <to>
                    <xdr:col>12</xdr:col>
                    <xdr:colOff>50800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E233-E35B-417C-8884-F6B0A5C41F8F}">
  <sheetPr codeName="Sheet19"/>
  <dimension ref="A1:BL110"/>
  <sheetViews>
    <sheetView zoomScaleNormal="100" zoomScaleSheetLayoutView="100" workbookViewId="0">
      <selection activeCell="AN25" sqref="AN25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5" width="2.54296875" style="43" customWidth="1"/>
    <col min="46" max="46" width="4.453125" style="153" bestFit="1" customWidth="1"/>
    <col min="47" max="49" width="7.1796875" style="153" customWidth="1"/>
    <col min="50" max="52" width="2.54296875" style="43" customWidth="1"/>
    <col min="53" max="58" width="2.54296875" style="43"/>
    <col min="59" max="59" width="6.54296875" style="43" customWidth="1"/>
    <col min="60" max="63" width="2.54296875" style="43"/>
    <col min="64" max="64" width="8" style="153" bestFit="1" customWidth="1"/>
    <col min="65" max="16384" width="2.54296875" style="43"/>
  </cols>
  <sheetData>
    <row r="1" spans="1:64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4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  <c r="AS2" s="227" t="s">
        <v>361</v>
      </c>
      <c r="AT2" s="228"/>
      <c r="AU2" s="228"/>
      <c r="AV2" s="228"/>
      <c r="AW2" s="228"/>
      <c r="AX2" s="229"/>
    </row>
    <row r="3" spans="1:64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  <c r="AS3" s="230"/>
      <c r="AT3" s="231"/>
      <c r="AU3" s="231"/>
      <c r="AV3" s="231"/>
      <c r="AW3" s="231"/>
      <c r="AX3" s="232"/>
    </row>
    <row r="4" spans="1:64" ht="5.15" customHeight="1" thickBot="1" x14ac:dyDescent="0.35"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S4" s="230"/>
      <c r="AT4" s="231"/>
      <c r="AU4" s="231"/>
      <c r="AV4" s="231"/>
      <c r="AW4" s="231"/>
      <c r="AX4" s="232"/>
    </row>
    <row r="5" spans="1:64" ht="10" customHeight="1" x14ac:dyDescent="0.3">
      <c r="A5" s="106"/>
      <c r="B5" s="93" t="s">
        <v>310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  <c r="AS5" s="233"/>
      <c r="AT5" s="234"/>
      <c r="AU5" s="234"/>
      <c r="AV5" s="234"/>
      <c r="AW5" s="234"/>
      <c r="AX5" s="235"/>
    </row>
    <row r="6" spans="1:64" ht="19.5" customHeight="1" x14ac:dyDescent="0.3">
      <c r="A6" s="157"/>
      <c r="B6" s="156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69"/>
      <c r="AS6" s="103"/>
      <c r="AT6" s="104" t="s">
        <v>438</v>
      </c>
      <c r="AU6" s="104" t="s">
        <v>439</v>
      </c>
      <c r="AV6" s="104" t="s">
        <v>440</v>
      </c>
      <c r="AW6" s="104" t="s">
        <v>441</v>
      </c>
      <c r="AX6" s="105"/>
      <c r="BL6" s="153" t="s">
        <v>442</v>
      </c>
    </row>
    <row r="7" spans="1:64" ht="10" customHeight="1" x14ac:dyDescent="0.3">
      <c r="A7" s="157"/>
      <c r="B7" s="156"/>
      <c r="C7" s="94" t="s">
        <v>443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69"/>
      <c r="AS7" s="103"/>
      <c r="AX7" s="105"/>
      <c r="BF7" s="100" t="str">
        <f>+C7</f>
        <v>Road 1</v>
      </c>
    </row>
    <row r="8" spans="1:64" ht="10" customHeight="1" x14ac:dyDescent="0.3">
      <c r="A8" s="68"/>
      <c r="B8" s="211" t="s">
        <v>362</v>
      </c>
      <c r="C8" s="211"/>
      <c r="D8" s="211"/>
      <c r="E8" s="211"/>
      <c r="F8" s="211"/>
      <c r="G8" s="211"/>
      <c r="H8" s="211"/>
      <c r="I8" s="224" t="str">
        <f>IF('Road 1'!$AS$15=1,"",+VLOOKUP('Road 1'!$AS$15,Schedule!$B:$D,3))</f>
        <v/>
      </c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12">
        <f>+IF(AND(AT8=1,AV8=1),Schedule!$N$1,IF(AND(AT8=1,AV8&gt;1),Schedule!$N$3,IF(AND(AT8&gt;1,AV8=1),Schedule!$N$2,IF(AND(AT8&gt;1,AV8&gt;1),Schedule!$N$3,0))))</f>
        <v>0</v>
      </c>
      <c r="V8" s="212"/>
      <c r="W8" s="212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69"/>
      <c r="AS8" s="108"/>
      <c r="AT8" s="153">
        <f t="shared" ref="AT8:AT15" si="0">IF(AU8=0,0,$BL$8)</f>
        <v>0</v>
      </c>
      <c r="AU8" s="153">
        <f t="shared" ref="AU8:AU15" si="1">+IF(I8="",0,1)</f>
        <v>0</v>
      </c>
      <c r="AV8" s="153">
        <f>+AU8</f>
        <v>0</v>
      </c>
      <c r="AW8" s="153">
        <f>+AU8</f>
        <v>0</v>
      </c>
      <c r="AX8" s="109"/>
      <c r="BF8" s="100" t="s">
        <v>444</v>
      </c>
      <c r="BG8" s="158">
        <f>+SUM(U8:W11)</f>
        <v>0</v>
      </c>
      <c r="BK8" s="43">
        <f>+IF(SUM(AU8:AU15)&gt;0,1,0)</f>
        <v>0</v>
      </c>
      <c r="BL8" s="153">
        <f>IF(BK8=0,0,BK8)</f>
        <v>0</v>
      </c>
    </row>
    <row r="9" spans="1:64" ht="10" customHeight="1" x14ac:dyDescent="0.3">
      <c r="A9" s="68"/>
      <c r="B9" s="211" t="s">
        <v>363</v>
      </c>
      <c r="C9" s="211"/>
      <c r="D9" s="211"/>
      <c r="E9" s="211"/>
      <c r="F9" s="211"/>
      <c r="G9" s="211"/>
      <c r="H9" s="211"/>
      <c r="I9" s="224" t="str">
        <f>IF('Road 1'!$AS$20=1,"",+VLOOKUP('Road 1'!$AS$20,Schedule!$B:$D,3))</f>
        <v/>
      </c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12">
        <f>+IF(AND(AT9=1,AV9=1),Schedule!$N$1,IF(AND(AT9=1,AV9&gt;1),Schedule!$N$3,IF(AND(AT9&gt;1,AV9=1),Schedule!$N$2,IF(AND(AT9&gt;1,AV9&gt;1),Schedule!$N$3,0))))</f>
        <v>0</v>
      </c>
      <c r="V9" s="212"/>
      <c r="W9" s="212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69"/>
      <c r="AS9" s="108"/>
      <c r="AT9" s="153">
        <f t="shared" si="0"/>
        <v>0</v>
      </c>
      <c r="AU9" s="153">
        <f t="shared" si="1"/>
        <v>0</v>
      </c>
      <c r="AV9" s="153">
        <f>+AU8+AU9</f>
        <v>0</v>
      </c>
      <c r="AW9" s="153">
        <f t="shared" ref="AW9:AW15" si="2">+AW8+AU9</f>
        <v>0</v>
      </c>
      <c r="AX9" s="109"/>
      <c r="BF9" s="100" t="s">
        <v>445</v>
      </c>
      <c r="BG9" s="158">
        <f>+SUM(U12:W15)</f>
        <v>0</v>
      </c>
    </row>
    <row r="10" spans="1:64" ht="10" customHeight="1" x14ac:dyDescent="0.3">
      <c r="A10" s="68"/>
      <c r="B10" s="211" t="s">
        <v>364</v>
      </c>
      <c r="C10" s="211"/>
      <c r="D10" s="211"/>
      <c r="E10" s="211"/>
      <c r="F10" s="211"/>
      <c r="G10" s="211"/>
      <c r="H10" s="211"/>
      <c r="I10" s="224" t="str">
        <f>IF('Road 1'!$AS$25=1,"",+VLOOKUP('Road 1'!$AS$25,Schedule!$B:$D,3))</f>
        <v/>
      </c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12">
        <f>+IF(AND(AT10=1,AV10=1),Schedule!$N$1,IF(AND(AT10=1,AV10&gt;1),Schedule!$N$3,IF(AND(AT10&gt;1,AV10=1),Schedule!$N$2,IF(AND(AT10&gt;1,AV10&gt;1),Schedule!$N$3,0))))</f>
        <v>0</v>
      </c>
      <c r="V10" s="212"/>
      <c r="W10" s="212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69"/>
      <c r="AS10" s="108"/>
      <c r="AT10" s="153">
        <f t="shared" si="0"/>
        <v>0</v>
      </c>
      <c r="AU10" s="153">
        <f t="shared" si="1"/>
        <v>0</v>
      </c>
      <c r="AV10" s="153">
        <f>AU10+AU8+AU9</f>
        <v>0</v>
      </c>
      <c r="AW10" s="153">
        <f t="shared" si="2"/>
        <v>0</v>
      </c>
      <c r="AX10" s="109"/>
      <c r="BF10" s="100" t="s">
        <v>446</v>
      </c>
      <c r="BG10" s="158">
        <f>+SUM(AD12:AE15)</f>
        <v>0</v>
      </c>
    </row>
    <row r="11" spans="1:64" ht="10" customHeight="1" x14ac:dyDescent="0.3">
      <c r="A11" s="68"/>
      <c r="B11" s="211" t="s">
        <v>365</v>
      </c>
      <c r="C11" s="211"/>
      <c r="D11" s="211"/>
      <c r="E11" s="211"/>
      <c r="F11" s="211"/>
      <c r="G11" s="211"/>
      <c r="H11" s="211"/>
      <c r="I11" s="224" t="str">
        <f>IF('Road 1'!$AS$30=1,"",+VLOOKUP('Road 1'!$AS$30,Schedule!$B:$D,3))</f>
        <v/>
      </c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12">
        <f>+IF(AND(AT11=1,AV11=1),Schedule!$N$1,IF(AND(AT11=1,AV11&gt;1),Schedule!$N$3,IF(AND(AT11&gt;1,AV11=1),Schedule!$N$2,IF(AND(AT11&gt;1,AV11&gt;1),Schedule!$N$3,0))))</f>
        <v>0</v>
      </c>
      <c r="V11" s="212"/>
      <c r="W11" s="212"/>
      <c r="X11" s="94"/>
      <c r="Y11" s="94" t="s">
        <v>366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69"/>
      <c r="AK11" s="110"/>
      <c r="AL11" s="110"/>
      <c r="AM11" s="110"/>
      <c r="AS11" s="108"/>
      <c r="AT11" s="153">
        <f t="shared" si="0"/>
        <v>0</v>
      </c>
      <c r="AU11" s="153">
        <f t="shared" si="1"/>
        <v>0</v>
      </c>
      <c r="AV11" s="153">
        <f>+AU8+AU9+AU10+AU11</f>
        <v>0</v>
      </c>
      <c r="AW11" s="153">
        <f t="shared" si="2"/>
        <v>0</v>
      </c>
      <c r="AX11" s="109"/>
      <c r="BF11" s="100" t="s">
        <v>416</v>
      </c>
      <c r="BG11" s="43">
        <f>+'Road 1'!$AC$72</f>
        <v>0</v>
      </c>
    </row>
    <row r="12" spans="1:64" ht="10" customHeight="1" x14ac:dyDescent="0.3">
      <c r="A12" s="68"/>
      <c r="B12" s="211" t="s">
        <v>367</v>
      </c>
      <c r="C12" s="211"/>
      <c r="D12" s="211"/>
      <c r="E12" s="211"/>
      <c r="F12" s="211"/>
      <c r="G12" s="211"/>
      <c r="H12" s="211"/>
      <c r="I12" s="224" t="str">
        <f>IF('Road 1'!$AS$38=1,"",+VLOOKUP('Road 1'!$AS$38,Schedule!$G:$H,2))</f>
        <v/>
      </c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12">
        <f>+IF(AND(AT12=1,AV12=1),Schedule!$N$1,IF(AND(AT12=1,AV12&gt;1),Schedule!$N$3,IF(AND(AT12&gt;1,AV12=1),Schedule!$N$2,IF(AND(AT12&gt;1,AV12&gt;1),Schedule!$N$3,0))))</f>
        <v>0</v>
      </c>
      <c r="V12" s="212"/>
      <c r="W12" s="212"/>
      <c r="X12" s="94"/>
      <c r="Y12" s="94">
        <f>IF('Road 1'!$H$40=0,0,ROUND('Road 1'!$H$40/Schedule!$Q$1,0)+1)</f>
        <v>0</v>
      </c>
      <c r="Z12" s="94" t="s">
        <v>368</v>
      </c>
      <c r="AA12" s="111" t="s">
        <v>369</v>
      </c>
      <c r="AB12" s="225">
        <f>+Schedule!$N$5</f>
        <v>0</v>
      </c>
      <c r="AC12" s="225"/>
      <c r="AD12" s="226">
        <f>+Y12*AB12</f>
        <v>0</v>
      </c>
      <c r="AE12" s="226"/>
      <c r="AF12" s="94"/>
      <c r="AG12" s="94"/>
      <c r="AH12" s="94"/>
      <c r="AI12" s="94"/>
      <c r="AJ12" s="69"/>
      <c r="AS12" s="108"/>
      <c r="AT12" s="153">
        <f t="shared" si="0"/>
        <v>0</v>
      </c>
      <c r="AU12" s="153">
        <f t="shared" si="1"/>
        <v>0</v>
      </c>
      <c r="AV12" s="153">
        <f>+AU8+AU9+AU10+AU11+AU12</f>
        <v>0</v>
      </c>
      <c r="AW12" s="153">
        <f t="shared" si="2"/>
        <v>0</v>
      </c>
      <c r="AX12" s="109"/>
    </row>
    <row r="13" spans="1:64" ht="10" customHeight="1" x14ac:dyDescent="0.3">
      <c r="A13" s="68"/>
      <c r="B13" s="211" t="s">
        <v>370</v>
      </c>
      <c r="C13" s="211"/>
      <c r="D13" s="211"/>
      <c r="E13" s="211"/>
      <c r="F13" s="211"/>
      <c r="G13" s="211"/>
      <c r="H13" s="211"/>
      <c r="I13" s="224" t="str">
        <f>IF('Road 1'!$AS$44=1,"",+VLOOKUP('Road 1'!$AS$44,Schedule!$G:$H,2))</f>
        <v/>
      </c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12">
        <f>+IF(AND(AT13=1,AV13=1),Schedule!$N$1,IF(AND(AT13=1,AV13&gt;1),Schedule!$N$3,IF(AND(AT13&gt;1,AV13=1),Schedule!$N$2,IF(AND(AT13&gt;1,AV13&gt;1),Schedule!$N$3,0))))</f>
        <v>0</v>
      </c>
      <c r="V13" s="212"/>
      <c r="W13" s="212"/>
      <c r="X13" s="94"/>
      <c r="Y13" s="94">
        <f>IF('Road 1'!$H$46=0,0,ROUND('Road 1'!$H$46/Schedule!$Q$1,0)+1)</f>
        <v>0</v>
      </c>
      <c r="Z13" s="94" t="s">
        <v>368</v>
      </c>
      <c r="AA13" s="111" t="s">
        <v>369</v>
      </c>
      <c r="AB13" s="225">
        <f>+Schedule!$N$5</f>
        <v>0</v>
      </c>
      <c r="AC13" s="225"/>
      <c r="AD13" s="212">
        <f t="shared" ref="AD13:AD15" si="3">+Y13*AB13</f>
        <v>0</v>
      </c>
      <c r="AE13" s="212"/>
      <c r="AF13" s="94"/>
      <c r="AG13" s="94"/>
      <c r="AH13" s="94"/>
      <c r="AI13" s="94"/>
      <c r="AJ13" s="69"/>
      <c r="AS13" s="108"/>
      <c r="AT13" s="153">
        <f t="shared" si="0"/>
        <v>0</v>
      </c>
      <c r="AU13" s="153">
        <f t="shared" si="1"/>
        <v>0</v>
      </c>
      <c r="AV13" s="153">
        <f>+AU8+AU9+AU10+AU11+AU12+AU13</f>
        <v>0</v>
      </c>
      <c r="AW13" s="153">
        <f t="shared" si="2"/>
        <v>0</v>
      </c>
      <c r="AX13" s="109"/>
    </row>
    <row r="14" spans="1:64" ht="10" customHeight="1" x14ac:dyDescent="0.3">
      <c r="A14" s="68"/>
      <c r="B14" s="211" t="s">
        <v>371</v>
      </c>
      <c r="C14" s="211"/>
      <c r="D14" s="211"/>
      <c r="E14" s="211"/>
      <c r="F14" s="211"/>
      <c r="G14" s="211"/>
      <c r="H14" s="211"/>
      <c r="I14" s="224" t="str">
        <f>IF('Road 1'!$AS$50=1,"",+VLOOKUP('Road 1'!$AS$50,Schedule!$G:$H,2))</f>
        <v/>
      </c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12">
        <f>+IF(AND(AT14=1,AV14=1),Schedule!$N$1,IF(AND(AT14=1,AV14&gt;1),Schedule!$N$3,IF(AND(AT14&gt;1,AV14=1),Schedule!$N$2,IF(AND(AT14&gt;1,AV14&gt;1),Schedule!$N$3,0))))</f>
        <v>0</v>
      </c>
      <c r="V14" s="212"/>
      <c r="W14" s="212"/>
      <c r="X14" s="94"/>
      <c r="Y14" s="94">
        <f>IF('Road 1'!$H$52=0,0,ROUND('Road 1'!$H$52/Schedule!$Q$1,0)+1)</f>
        <v>0</v>
      </c>
      <c r="Z14" s="94" t="s">
        <v>368</v>
      </c>
      <c r="AA14" s="111" t="s">
        <v>369</v>
      </c>
      <c r="AB14" s="225">
        <f>+Schedule!$N$5</f>
        <v>0</v>
      </c>
      <c r="AC14" s="225"/>
      <c r="AD14" s="212">
        <f t="shared" si="3"/>
        <v>0</v>
      </c>
      <c r="AE14" s="212"/>
      <c r="AF14" s="94"/>
      <c r="AG14" s="94"/>
      <c r="AH14" s="94"/>
      <c r="AI14" s="94"/>
      <c r="AJ14" s="69"/>
      <c r="AS14" s="108"/>
      <c r="AT14" s="153">
        <f t="shared" si="0"/>
        <v>0</v>
      </c>
      <c r="AU14" s="153">
        <f t="shared" si="1"/>
        <v>0</v>
      </c>
      <c r="AV14" s="153">
        <f>+AU8+AU9+AU10+AU11+AU12+AU13+AU14</f>
        <v>0</v>
      </c>
      <c r="AW14" s="153">
        <f t="shared" si="2"/>
        <v>0</v>
      </c>
      <c r="AX14" s="109"/>
    </row>
    <row r="15" spans="1:64" ht="10" customHeight="1" x14ac:dyDescent="0.3">
      <c r="A15" s="68"/>
      <c r="B15" s="211" t="s">
        <v>372</v>
      </c>
      <c r="C15" s="211"/>
      <c r="D15" s="211"/>
      <c r="E15" s="211"/>
      <c r="F15" s="211"/>
      <c r="G15" s="211"/>
      <c r="H15" s="211"/>
      <c r="I15" s="224" t="str">
        <f>IF('Road 1'!$AS$56=1,"",+VLOOKUP('Road 1'!$AS$56,Schedule!$G:$H,2))</f>
        <v/>
      </c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12">
        <f>+IF(AND(AT15=1,AV15=1),Schedule!$N$1,IF(AND(AT15=1,AV15&gt;1),Schedule!$N$3,IF(AND(AT15&gt;1,AV15=1),Schedule!$N$2,IF(AND(AT15&gt;1,AV15&gt;1),Schedule!$N$3,0))))</f>
        <v>0</v>
      </c>
      <c r="V15" s="212"/>
      <c r="W15" s="212"/>
      <c r="X15" s="94"/>
      <c r="Y15" s="94">
        <f>IF('Road 1'!$H$58=0,0,ROUND('Road 1'!$H$58/Schedule!$Q$1,0)+1)</f>
        <v>0</v>
      </c>
      <c r="Z15" s="94" t="s">
        <v>368</v>
      </c>
      <c r="AA15" s="111" t="s">
        <v>369</v>
      </c>
      <c r="AB15" s="225">
        <f>+Schedule!$N$5</f>
        <v>0</v>
      </c>
      <c r="AC15" s="225"/>
      <c r="AD15" s="212">
        <f t="shared" si="3"/>
        <v>0</v>
      </c>
      <c r="AE15" s="212"/>
      <c r="AF15" s="94"/>
      <c r="AG15" s="94"/>
      <c r="AH15" s="94"/>
      <c r="AI15" s="94"/>
      <c r="AJ15" s="69"/>
      <c r="AK15" s="110"/>
      <c r="AL15" s="110"/>
      <c r="AM15" s="110"/>
      <c r="AS15" s="108"/>
      <c r="AT15" s="153">
        <f t="shared" si="0"/>
        <v>0</v>
      </c>
      <c r="AU15" s="153">
        <f t="shared" si="1"/>
        <v>0</v>
      </c>
      <c r="AV15" s="153">
        <f>+AU8+AU9+AU10+AU11+AU12+AU13+AU14+AU15</f>
        <v>0</v>
      </c>
      <c r="AW15" s="153">
        <f t="shared" si="2"/>
        <v>0</v>
      </c>
      <c r="AX15" s="109"/>
      <c r="BF15" s="100"/>
      <c r="BG15" s="158"/>
    </row>
    <row r="16" spans="1:64" ht="10" customHeight="1" x14ac:dyDescent="0.3">
      <c r="A16" s="68"/>
      <c r="B16" s="98"/>
      <c r="C16" s="98"/>
      <c r="D16" s="98"/>
      <c r="E16" s="98"/>
      <c r="F16" s="98"/>
      <c r="G16" s="98"/>
      <c r="H16" s="98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107"/>
      <c r="V16" s="107"/>
      <c r="W16" s="107"/>
      <c r="X16" s="94"/>
      <c r="Y16" s="94"/>
      <c r="Z16" s="94"/>
      <c r="AA16" s="111"/>
      <c r="AB16" s="112"/>
      <c r="AC16" s="112"/>
      <c r="AD16" s="107"/>
      <c r="AE16" s="107"/>
      <c r="AF16" s="94"/>
      <c r="AG16" s="94"/>
      <c r="AH16" s="94"/>
      <c r="AI16" s="94"/>
      <c r="AJ16" s="69"/>
      <c r="AK16" s="110"/>
      <c r="AL16" s="110"/>
      <c r="AM16" s="110"/>
      <c r="AS16" s="108"/>
      <c r="AX16" s="109"/>
      <c r="BF16" s="100"/>
      <c r="BG16" s="158"/>
    </row>
    <row r="17" spans="1:64" ht="10" customHeight="1" x14ac:dyDescent="0.3">
      <c r="A17" s="68"/>
      <c r="B17" s="98"/>
      <c r="C17" s="159" t="s">
        <v>447</v>
      </c>
      <c r="D17" s="98"/>
      <c r="E17" s="98"/>
      <c r="F17" s="98"/>
      <c r="G17" s="98"/>
      <c r="H17" s="98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107"/>
      <c r="V17" s="107"/>
      <c r="W17" s="107"/>
      <c r="X17" s="94"/>
      <c r="Y17" s="94"/>
      <c r="Z17" s="94"/>
      <c r="AA17" s="111"/>
      <c r="AB17" s="112"/>
      <c r="AC17" s="112"/>
      <c r="AD17" s="107"/>
      <c r="AE17" s="107"/>
      <c r="AF17" s="94"/>
      <c r="AG17" s="94"/>
      <c r="AH17" s="94"/>
      <c r="AI17" s="94"/>
      <c r="AJ17" s="69"/>
      <c r="AK17" s="110"/>
      <c r="AL17" s="110"/>
      <c r="AM17" s="110"/>
      <c r="AS17" s="108"/>
      <c r="AX17" s="109"/>
      <c r="BF17" s="100" t="str">
        <f>+C17</f>
        <v>Road 2</v>
      </c>
      <c r="BG17" s="158"/>
    </row>
    <row r="18" spans="1:64" ht="10" customHeight="1" x14ac:dyDescent="0.3">
      <c r="A18" s="68"/>
      <c r="B18" s="211" t="s">
        <v>362</v>
      </c>
      <c r="C18" s="211"/>
      <c r="D18" s="211"/>
      <c r="E18" s="211"/>
      <c r="F18" s="211"/>
      <c r="G18" s="211"/>
      <c r="H18" s="211"/>
      <c r="I18" s="224" t="str">
        <f>IF('Road 2'!$AS$15=1,"",+VLOOKUP('Road 2'!$AS$15,Schedule!$B:$D,3))</f>
        <v/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12">
        <f>+IF(AND(AT18=1,AV18=1),Schedule!$N$1,IF(AND(AT18=1,AV18&gt;1),Schedule!$N$3,IF(AND(AT18&gt;1,AV18=1),Schedule!$N$2,IF(AND(AT18&gt;1,AV18&gt;1),Schedule!$N$3,0))))</f>
        <v>0</v>
      </c>
      <c r="V18" s="212"/>
      <c r="W18" s="212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69"/>
      <c r="AK18" s="110"/>
      <c r="AL18" s="110"/>
      <c r="AM18" s="110"/>
      <c r="AS18" s="108"/>
      <c r="AT18" s="153">
        <f t="shared" ref="AT18:AT25" si="4">IF(AU18=0,0,$BL$18)</f>
        <v>0</v>
      </c>
      <c r="AU18" s="153">
        <f t="shared" ref="AU18:AU25" si="5">+IF(I18="",0,1)</f>
        <v>0</v>
      </c>
      <c r="AV18" s="153">
        <f>+AU18</f>
        <v>0</v>
      </c>
      <c r="AW18" s="153">
        <f>+AW15+AU18</f>
        <v>0</v>
      </c>
      <c r="AX18" s="109"/>
      <c r="BF18" s="100" t="s">
        <v>444</v>
      </c>
      <c r="BG18" s="158">
        <f>+SUM(U18:W21)</f>
        <v>0</v>
      </c>
      <c r="BK18" s="43">
        <f>+IF(SUM(AU18:AU25)&gt;0,1,0)</f>
        <v>0</v>
      </c>
      <c r="BL18" s="153">
        <f>IF(BK18=0,0,BK8+BK18)</f>
        <v>0</v>
      </c>
    </row>
    <row r="19" spans="1:64" ht="10" customHeight="1" x14ac:dyDescent="0.3">
      <c r="A19" s="68"/>
      <c r="B19" s="211" t="s">
        <v>363</v>
      </c>
      <c r="C19" s="211"/>
      <c r="D19" s="211"/>
      <c r="E19" s="211"/>
      <c r="F19" s="211"/>
      <c r="G19" s="211"/>
      <c r="H19" s="211"/>
      <c r="I19" s="224" t="str">
        <f>IF('Road 2'!$AS$20=1,"",+VLOOKUP('Road 2'!$AS$20,Schedule!$B:$D,3))</f>
        <v/>
      </c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12">
        <f>+IF(AND(AT19=1,AV19=1),Schedule!$N$1,IF(AND(AT19=1,AV19&gt;1),Schedule!$N$3,IF(AND(AT19&gt;1,AV19=1),Schedule!$N$2,IF(AND(AT19&gt;1,AV19&gt;1),Schedule!$N$3,0))))</f>
        <v>0</v>
      </c>
      <c r="V19" s="212"/>
      <c r="W19" s="212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69"/>
      <c r="AK19" s="110"/>
      <c r="AL19" s="110"/>
      <c r="AM19" s="110"/>
      <c r="AS19" s="108"/>
      <c r="AT19" s="153">
        <f t="shared" si="4"/>
        <v>0</v>
      </c>
      <c r="AU19" s="153">
        <f t="shared" si="5"/>
        <v>0</v>
      </c>
      <c r="AV19" s="153">
        <f>+AU18+AU19</f>
        <v>0</v>
      </c>
      <c r="AW19" s="153">
        <f t="shared" ref="AW19:AW25" si="6">+AW18+AU19</f>
        <v>0</v>
      </c>
      <c r="AX19" s="109"/>
      <c r="BF19" s="100" t="s">
        <v>445</v>
      </c>
      <c r="BG19" s="158">
        <f>+SUM(U22:W25)</f>
        <v>0</v>
      </c>
    </row>
    <row r="20" spans="1:64" ht="10" customHeight="1" x14ac:dyDescent="0.3">
      <c r="A20" s="68"/>
      <c r="B20" s="211" t="s">
        <v>364</v>
      </c>
      <c r="C20" s="211"/>
      <c r="D20" s="211"/>
      <c r="E20" s="211"/>
      <c r="F20" s="211"/>
      <c r="G20" s="211"/>
      <c r="H20" s="211"/>
      <c r="I20" s="224" t="str">
        <f>IF('Road 2'!$AS$25=1,"",+VLOOKUP('Road 2'!$AS$25,Schedule!$B:$D,3))</f>
        <v/>
      </c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12">
        <f>+IF(AND(AT20=1,AV20=1),Schedule!$N$1,IF(AND(AT20=1,AV20&gt;1),Schedule!$N$3,IF(AND(AT20&gt;1,AV20=1),Schedule!$N$2,IF(AND(AT20&gt;1,AV20&gt;1),Schedule!$N$3,0))))</f>
        <v>0</v>
      </c>
      <c r="V20" s="212"/>
      <c r="W20" s="212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69"/>
      <c r="AK20" s="110"/>
      <c r="AL20" s="110"/>
      <c r="AM20" s="110"/>
      <c r="AS20" s="108"/>
      <c r="AT20" s="153">
        <f t="shared" si="4"/>
        <v>0</v>
      </c>
      <c r="AU20" s="153">
        <f t="shared" si="5"/>
        <v>0</v>
      </c>
      <c r="AV20" s="153">
        <f>AU20+AU18+AU19</f>
        <v>0</v>
      </c>
      <c r="AW20" s="153">
        <f t="shared" si="6"/>
        <v>0</v>
      </c>
      <c r="AX20" s="109"/>
      <c r="BF20" s="100" t="s">
        <v>446</v>
      </c>
      <c r="BG20" s="158">
        <f>+SUM(AD22:AE25)</f>
        <v>0</v>
      </c>
    </row>
    <row r="21" spans="1:64" ht="10" customHeight="1" x14ac:dyDescent="0.3">
      <c r="A21" s="68"/>
      <c r="B21" s="211" t="s">
        <v>365</v>
      </c>
      <c r="C21" s="211"/>
      <c r="D21" s="211"/>
      <c r="E21" s="211"/>
      <c r="F21" s="211"/>
      <c r="G21" s="211"/>
      <c r="H21" s="211"/>
      <c r="I21" s="224" t="str">
        <f>IF('Road 2'!$AS$30=1,"",+VLOOKUP('Road 2'!$AS$30,Schedule!$B:$D,3))</f>
        <v/>
      </c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12">
        <f>+IF(AND(AT21=1,AV21=1),Schedule!$N$1,IF(AND(AT21=1,AV21&gt;1),Schedule!$N$3,IF(AND(AT21&gt;1,AV21=1),Schedule!$N$2,IF(AND(AT21&gt;1,AV21&gt;1),Schedule!$N$3,0))))</f>
        <v>0</v>
      </c>
      <c r="V21" s="212"/>
      <c r="W21" s="212"/>
      <c r="X21" s="94"/>
      <c r="Y21" s="94" t="s">
        <v>366</v>
      </c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69"/>
      <c r="AK21" s="110"/>
      <c r="AL21" s="110"/>
      <c r="AM21" s="110"/>
      <c r="AS21" s="108"/>
      <c r="AT21" s="153">
        <f t="shared" si="4"/>
        <v>0</v>
      </c>
      <c r="AU21" s="153">
        <f t="shared" si="5"/>
        <v>0</v>
      </c>
      <c r="AV21" s="153">
        <f>+AU18+AU19+AU20+AU21</f>
        <v>0</v>
      </c>
      <c r="AW21" s="153">
        <f t="shared" si="6"/>
        <v>0</v>
      </c>
      <c r="AX21" s="109"/>
      <c r="BF21" s="100" t="s">
        <v>416</v>
      </c>
      <c r="BG21" s="43">
        <f>+'Road 2'!$AC$72</f>
        <v>0</v>
      </c>
    </row>
    <row r="22" spans="1:64" ht="10" customHeight="1" x14ac:dyDescent="0.3">
      <c r="A22" s="68"/>
      <c r="B22" s="211" t="s">
        <v>367</v>
      </c>
      <c r="C22" s="211"/>
      <c r="D22" s="211"/>
      <c r="E22" s="211"/>
      <c r="F22" s="211"/>
      <c r="G22" s="211"/>
      <c r="H22" s="211"/>
      <c r="I22" s="224" t="str">
        <f>IF('Road 2'!$AS$38=1,"",+VLOOKUP('Road 2'!$AS$38,Schedule!$G:$H,2))</f>
        <v/>
      </c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12">
        <f>+IF(AND(AT22=1,AV22=1),Schedule!$N$1,IF(AND(AT22=1,AV22&gt;1),Schedule!$N$3,IF(AND(AT22&gt;1,AV22=1),Schedule!$N$2,IF(AND(AT22&gt;1,AV22&gt;1),Schedule!$N$3,0))))</f>
        <v>0</v>
      </c>
      <c r="V22" s="212"/>
      <c r="W22" s="212"/>
      <c r="X22" s="94"/>
      <c r="Y22" s="94">
        <f>IF('Road 2'!$H$40=0,0,ROUND('Road 2'!$H$40/Schedule!$Q$1,0)+1)</f>
        <v>0</v>
      </c>
      <c r="Z22" s="94" t="s">
        <v>368</v>
      </c>
      <c r="AA22" s="111" t="s">
        <v>369</v>
      </c>
      <c r="AB22" s="225">
        <f>+Schedule!$N$5</f>
        <v>0</v>
      </c>
      <c r="AC22" s="225"/>
      <c r="AD22" s="226">
        <f>+Y22*AB22</f>
        <v>0</v>
      </c>
      <c r="AE22" s="226"/>
      <c r="AF22" s="94"/>
      <c r="AG22" s="94"/>
      <c r="AH22" s="94"/>
      <c r="AI22" s="94"/>
      <c r="AJ22" s="69"/>
      <c r="AK22" s="110"/>
      <c r="AL22" s="110"/>
      <c r="AM22" s="110"/>
      <c r="AS22" s="108"/>
      <c r="AT22" s="153">
        <f t="shared" si="4"/>
        <v>0</v>
      </c>
      <c r="AU22" s="153">
        <f t="shared" si="5"/>
        <v>0</v>
      </c>
      <c r="AV22" s="153">
        <f>+AU18+AU19+AU20+AU21+AU22</f>
        <v>0</v>
      </c>
      <c r="AW22" s="153">
        <f t="shared" si="6"/>
        <v>0</v>
      </c>
      <c r="AX22" s="109"/>
    </row>
    <row r="23" spans="1:64" ht="10" customHeight="1" x14ac:dyDescent="0.3">
      <c r="A23" s="68"/>
      <c r="B23" s="211" t="s">
        <v>370</v>
      </c>
      <c r="C23" s="211"/>
      <c r="D23" s="211"/>
      <c r="E23" s="211"/>
      <c r="F23" s="211"/>
      <c r="G23" s="211"/>
      <c r="H23" s="211"/>
      <c r="I23" s="224" t="str">
        <f>IF('Road 2'!$AS$44=1,"",+VLOOKUP('Road 2'!$AS$44,Schedule!$G:$H,2))</f>
        <v/>
      </c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12">
        <f>+IF(AND(AT23=1,AV23=1),Schedule!$N$1,IF(AND(AT23=1,AV23&gt;1),Schedule!$N$3,IF(AND(AT23&gt;1,AV23=1),Schedule!$N$2,IF(AND(AT23&gt;1,AV23&gt;1),Schedule!$N$3,0))))</f>
        <v>0</v>
      </c>
      <c r="V23" s="212"/>
      <c r="W23" s="212"/>
      <c r="X23" s="94"/>
      <c r="Y23" s="94">
        <f>IF('Road 2'!$H$46=0,0,ROUND('Road 2'!$H$46/Schedule!$Q$1,0)+1)</f>
        <v>0</v>
      </c>
      <c r="Z23" s="94" t="s">
        <v>368</v>
      </c>
      <c r="AA23" s="111" t="s">
        <v>369</v>
      </c>
      <c r="AB23" s="225">
        <f>+Schedule!$N$5</f>
        <v>0</v>
      </c>
      <c r="AC23" s="225"/>
      <c r="AD23" s="212">
        <f t="shared" ref="AD23:AD25" si="7">+Y23*AB23</f>
        <v>0</v>
      </c>
      <c r="AE23" s="212"/>
      <c r="AF23" s="94"/>
      <c r="AG23" s="94"/>
      <c r="AH23" s="94"/>
      <c r="AI23" s="94"/>
      <c r="AJ23" s="69"/>
      <c r="AK23" s="110"/>
      <c r="AL23" s="110"/>
      <c r="AM23" s="110"/>
      <c r="AS23" s="108"/>
      <c r="AT23" s="153">
        <f t="shared" si="4"/>
        <v>0</v>
      </c>
      <c r="AU23" s="153">
        <f t="shared" si="5"/>
        <v>0</v>
      </c>
      <c r="AV23" s="153">
        <f>+AU18+AU19+AU20+AU21+AU22+AU23</f>
        <v>0</v>
      </c>
      <c r="AW23" s="153">
        <f t="shared" si="6"/>
        <v>0</v>
      </c>
      <c r="AX23" s="109"/>
    </row>
    <row r="24" spans="1:64" ht="10" customHeight="1" x14ac:dyDescent="0.3">
      <c r="A24" s="68"/>
      <c r="B24" s="211" t="s">
        <v>371</v>
      </c>
      <c r="C24" s="211"/>
      <c r="D24" s="211"/>
      <c r="E24" s="211"/>
      <c r="F24" s="211"/>
      <c r="G24" s="211"/>
      <c r="H24" s="211"/>
      <c r="I24" s="224" t="str">
        <f>IF('Road 2'!$AS$50=1,"",+VLOOKUP('Road 2'!$AS$50,Schedule!$G:$H,2))</f>
        <v/>
      </c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12">
        <f>+IF(AND(AT24=1,AV24=1),Schedule!$N$1,IF(AND(AT24=1,AV24&gt;1),Schedule!$N$3,IF(AND(AT24&gt;1,AV24=1),Schedule!$N$2,IF(AND(AT24&gt;1,AV24&gt;1),Schedule!$N$3,0))))</f>
        <v>0</v>
      </c>
      <c r="V24" s="212"/>
      <c r="W24" s="212"/>
      <c r="X24" s="94"/>
      <c r="Y24" s="94">
        <f>IF('Road 2'!$H$52=0,0,ROUND('Road 2'!$H$52/Schedule!$Q$1,0)+1)</f>
        <v>0</v>
      </c>
      <c r="Z24" s="94" t="s">
        <v>368</v>
      </c>
      <c r="AA24" s="111" t="s">
        <v>369</v>
      </c>
      <c r="AB24" s="225">
        <f>+Schedule!$N$5</f>
        <v>0</v>
      </c>
      <c r="AC24" s="225"/>
      <c r="AD24" s="212">
        <f t="shared" si="7"/>
        <v>0</v>
      </c>
      <c r="AE24" s="212"/>
      <c r="AF24" s="94"/>
      <c r="AG24" s="94"/>
      <c r="AH24" s="94"/>
      <c r="AI24" s="94"/>
      <c r="AJ24" s="69"/>
      <c r="AK24" s="110"/>
      <c r="AL24" s="110"/>
      <c r="AM24" s="110"/>
      <c r="AS24" s="108"/>
      <c r="AT24" s="153">
        <f t="shared" si="4"/>
        <v>0</v>
      </c>
      <c r="AU24" s="153">
        <f t="shared" si="5"/>
        <v>0</v>
      </c>
      <c r="AV24" s="153">
        <f>+AU18+AU19+AU20+AU21+AU22+AU23+AU24</f>
        <v>0</v>
      </c>
      <c r="AW24" s="153">
        <f t="shared" si="6"/>
        <v>0</v>
      </c>
      <c r="AX24" s="109"/>
    </row>
    <row r="25" spans="1:64" ht="10" customHeight="1" x14ac:dyDescent="0.3">
      <c r="A25" s="68"/>
      <c r="B25" s="211" t="s">
        <v>372</v>
      </c>
      <c r="C25" s="211"/>
      <c r="D25" s="211"/>
      <c r="E25" s="211"/>
      <c r="F25" s="211"/>
      <c r="G25" s="211"/>
      <c r="H25" s="211"/>
      <c r="I25" s="224" t="str">
        <f>IF('Road 2'!$AS$56=1,"",+VLOOKUP('Road 2'!$AS$56,Schedule!$G:$H,2))</f>
        <v/>
      </c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12">
        <f>+IF(AND(AT25=1,AV25=1),Schedule!$N$1,IF(AND(AT25=1,AV25&gt;1),Schedule!$N$3,IF(AND(AT25&gt;1,AV25=1),Schedule!$N$2,IF(AND(AT25&gt;1,AV25&gt;1),Schedule!$N$3,0))))</f>
        <v>0</v>
      </c>
      <c r="V25" s="212"/>
      <c r="W25" s="212"/>
      <c r="X25" s="94"/>
      <c r="Y25" s="94">
        <f>IF('Road 2'!$H$58=0,0,ROUND('Road 2'!$H$58/Schedule!$Q$1,0)+1)</f>
        <v>0</v>
      </c>
      <c r="Z25" s="94" t="s">
        <v>368</v>
      </c>
      <c r="AA25" s="111" t="s">
        <v>369</v>
      </c>
      <c r="AB25" s="225">
        <f>+Schedule!$N$5</f>
        <v>0</v>
      </c>
      <c r="AC25" s="225"/>
      <c r="AD25" s="212">
        <f t="shared" si="7"/>
        <v>0</v>
      </c>
      <c r="AE25" s="212"/>
      <c r="AF25" s="94"/>
      <c r="AG25" s="94"/>
      <c r="AH25" s="94"/>
      <c r="AI25" s="94"/>
      <c r="AJ25" s="69"/>
      <c r="AK25" s="110"/>
      <c r="AL25" s="110"/>
      <c r="AM25" s="110"/>
      <c r="AS25" s="108"/>
      <c r="AT25" s="153">
        <f t="shared" si="4"/>
        <v>0</v>
      </c>
      <c r="AU25" s="153">
        <f t="shared" si="5"/>
        <v>0</v>
      </c>
      <c r="AV25" s="153">
        <f>+AU18+AU19+AU20+AU21+AU22+AU23+AU24+AU25</f>
        <v>0</v>
      </c>
      <c r="AW25" s="153">
        <f t="shared" si="6"/>
        <v>0</v>
      </c>
      <c r="AX25" s="109"/>
      <c r="BF25" s="100"/>
      <c r="BG25" s="158"/>
    </row>
    <row r="26" spans="1:64" ht="10" customHeight="1" x14ac:dyDescent="0.3">
      <c r="A26" s="68"/>
      <c r="B26" s="98"/>
      <c r="C26" s="98"/>
      <c r="D26" s="98"/>
      <c r="E26" s="98"/>
      <c r="F26" s="98"/>
      <c r="G26" s="98"/>
      <c r="H26" s="98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107"/>
      <c r="V26" s="107"/>
      <c r="W26" s="107"/>
      <c r="X26" s="94"/>
      <c r="Y26" s="94"/>
      <c r="Z26" s="94"/>
      <c r="AA26" s="111"/>
      <c r="AB26" s="112"/>
      <c r="AC26" s="112"/>
      <c r="AD26" s="107"/>
      <c r="AE26" s="107"/>
      <c r="AF26" s="94"/>
      <c r="AG26" s="94"/>
      <c r="AH26" s="94"/>
      <c r="AI26" s="94"/>
      <c r="AJ26" s="69"/>
      <c r="AK26" s="110"/>
      <c r="AL26" s="110"/>
      <c r="AM26" s="110"/>
      <c r="AS26" s="108"/>
      <c r="AX26" s="109"/>
      <c r="BF26" s="100"/>
      <c r="BG26" s="158"/>
    </row>
    <row r="27" spans="1:64" ht="10" customHeight="1" x14ac:dyDescent="0.3">
      <c r="A27" s="68"/>
      <c r="B27" s="98"/>
      <c r="C27" s="159" t="s">
        <v>448</v>
      </c>
      <c r="D27" s="98"/>
      <c r="E27" s="98"/>
      <c r="F27" s="98"/>
      <c r="G27" s="98"/>
      <c r="H27" s="98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107"/>
      <c r="V27" s="107"/>
      <c r="W27" s="107"/>
      <c r="X27" s="94"/>
      <c r="Y27" s="94"/>
      <c r="Z27" s="94"/>
      <c r="AA27" s="111"/>
      <c r="AB27" s="112"/>
      <c r="AC27" s="112"/>
      <c r="AD27" s="107"/>
      <c r="AE27" s="107"/>
      <c r="AF27" s="94"/>
      <c r="AG27" s="94"/>
      <c r="AH27" s="94"/>
      <c r="AI27" s="94"/>
      <c r="AJ27" s="69"/>
      <c r="AK27" s="110"/>
      <c r="AL27" s="110"/>
      <c r="AM27" s="110"/>
      <c r="AS27" s="108"/>
      <c r="AX27" s="109"/>
      <c r="BF27" s="100" t="str">
        <f>+C27</f>
        <v>Road 3</v>
      </c>
      <c r="BG27" s="158"/>
    </row>
    <row r="28" spans="1:64" ht="10" customHeight="1" x14ac:dyDescent="0.3">
      <c r="A28" s="68"/>
      <c r="B28" s="211" t="s">
        <v>362</v>
      </c>
      <c r="C28" s="211"/>
      <c r="D28" s="211"/>
      <c r="E28" s="211"/>
      <c r="F28" s="211"/>
      <c r="G28" s="211"/>
      <c r="H28" s="211"/>
      <c r="I28" s="224" t="str">
        <f>IF('Road 3'!$AS$15=1,"",+VLOOKUP('Road 3'!$AS$15,Schedule!$B:$D,3))</f>
        <v/>
      </c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12">
        <f>+IF(AND(AT28=1,AV28=1),Schedule!$N$1,IF(AND(AT28=1,AV28&gt;1),Schedule!$N$3,IF(AND(AT28&gt;1,AV28=1),Schedule!$N$2,IF(AND(AT28&gt;1,AV28&gt;1),Schedule!$N$3,0))))</f>
        <v>0</v>
      </c>
      <c r="V28" s="212"/>
      <c r="W28" s="212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69"/>
      <c r="AK28" s="110"/>
      <c r="AL28" s="110"/>
      <c r="AM28" s="110"/>
      <c r="AS28" s="108"/>
      <c r="AT28" s="153">
        <f t="shared" ref="AT28:AT35" si="8">IF(AU28=0,0,$BL$28)</f>
        <v>0</v>
      </c>
      <c r="AU28" s="153">
        <f t="shared" ref="AU28:AU35" si="9">+IF(I28="",0,1)</f>
        <v>0</v>
      </c>
      <c r="AV28" s="153">
        <f>+AU28</f>
        <v>0</v>
      </c>
      <c r="AW28" s="153">
        <f>+AW25+AU28</f>
        <v>0</v>
      </c>
      <c r="AX28" s="109"/>
      <c r="BF28" s="100" t="s">
        <v>444</v>
      </c>
      <c r="BG28" s="158">
        <f>+SUM(U28:W31)</f>
        <v>0</v>
      </c>
      <c r="BK28" s="43">
        <f>+IF(SUM(AU28:AU35)&gt;0,1,0)</f>
        <v>0</v>
      </c>
      <c r="BL28" s="153">
        <f>IF(BK28=0,0,BK8+BK18+BK28)</f>
        <v>0</v>
      </c>
    </row>
    <row r="29" spans="1:64" ht="10" customHeight="1" x14ac:dyDescent="0.3">
      <c r="A29" s="68"/>
      <c r="B29" s="211" t="s">
        <v>363</v>
      </c>
      <c r="C29" s="211"/>
      <c r="D29" s="211"/>
      <c r="E29" s="211"/>
      <c r="F29" s="211"/>
      <c r="G29" s="211"/>
      <c r="H29" s="211"/>
      <c r="I29" s="224" t="str">
        <f>IF('Road 3'!$AS$20=1,"",+VLOOKUP('Road 3'!$AS$20,Schedule!$B:$D,3))</f>
        <v/>
      </c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12">
        <f>+IF(AND(AT29=1,AV29=1),Schedule!$N$1,IF(AND(AT29=1,AV29&gt;1),Schedule!$N$3,IF(AND(AT29&gt;1,AV29=1),Schedule!$N$2,IF(AND(AT29&gt;1,AV29&gt;1),Schedule!$N$3,0))))</f>
        <v>0</v>
      </c>
      <c r="V29" s="212"/>
      <c r="W29" s="212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69"/>
      <c r="AK29" s="110"/>
      <c r="AL29" s="110"/>
      <c r="AM29" s="110"/>
      <c r="AS29" s="108"/>
      <c r="AT29" s="153">
        <f t="shared" si="8"/>
        <v>0</v>
      </c>
      <c r="AU29" s="153">
        <f t="shared" si="9"/>
        <v>0</v>
      </c>
      <c r="AV29" s="153">
        <f>+AU28+AU29</f>
        <v>0</v>
      </c>
      <c r="AW29" s="153">
        <f t="shared" ref="AW29:AW35" si="10">+AW28+AU29</f>
        <v>0</v>
      </c>
      <c r="AX29" s="109"/>
      <c r="BF29" s="100" t="s">
        <v>445</v>
      </c>
      <c r="BG29" s="158">
        <f>+SUM(U32:W35)</f>
        <v>0</v>
      </c>
    </row>
    <row r="30" spans="1:64" ht="10" customHeight="1" x14ac:dyDescent="0.3">
      <c r="A30" s="68"/>
      <c r="B30" s="211" t="s">
        <v>364</v>
      </c>
      <c r="C30" s="211"/>
      <c r="D30" s="211"/>
      <c r="E30" s="211"/>
      <c r="F30" s="211"/>
      <c r="G30" s="211"/>
      <c r="H30" s="211"/>
      <c r="I30" s="224" t="str">
        <f>IF('Road 3'!$AS$25=1,"",+VLOOKUP('Road 3'!$AS$25,Schedule!$B:$D,3))</f>
        <v/>
      </c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12">
        <f>+IF(AND(AT30=1,AV30=1),Schedule!$N$1,IF(AND(AT30=1,AV30&gt;1),Schedule!$N$3,IF(AND(AT30&gt;1,AV30=1),Schedule!$N$2,IF(AND(AT30&gt;1,AV30&gt;1),Schedule!$N$3,0))))</f>
        <v>0</v>
      </c>
      <c r="V30" s="212"/>
      <c r="W30" s="212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69"/>
      <c r="AK30" s="110"/>
      <c r="AL30" s="110"/>
      <c r="AM30" s="110"/>
      <c r="AS30" s="108"/>
      <c r="AT30" s="153">
        <f t="shared" si="8"/>
        <v>0</v>
      </c>
      <c r="AU30" s="153">
        <f t="shared" si="9"/>
        <v>0</v>
      </c>
      <c r="AV30" s="153">
        <f>AU30+AU28+AU29</f>
        <v>0</v>
      </c>
      <c r="AW30" s="153">
        <f t="shared" si="10"/>
        <v>0</v>
      </c>
      <c r="AX30" s="109"/>
      <c r="BF30" s="100" t="s">
        <v>446</v>
      </c>
      <c r="BG30" s="158">
        <f>+SUM(AD32:AE35)</f>
        <v>0</v>
      </c>
    </row>
    <row r="31" spans="1:64" ht="10" customHeight="1" x14ac:dyDescent="0.3">
      <c r="A31" s="68"/>
      <c r="B31" s="211" t="s">
        <v>365</v>
      </c>
      <c r="C31" s="211"/>
      <c r="D31" s="211"/>
      <c r="E31" s="211"/>
      <c r="F31" s="211"/>
      <c r="G31" s="211"/>
      <c r="H31" s="211"/>
      <c r="I31" s="224" t="str">
        <f>IF('Road 3'!$AS$30=1,"",+VLOOKUP('Road 3'!$AS$30,Schedule!$B:$D,3))</f>
        <v/>
      </c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12">
        <f>+IF(AND(AT31=1,AV31=1),Schedule!$N$1,IF(AND(AT31=1,AV31&gt;1),Schedule!$N$3,IF(AND(AT31&gt;1,AV31=1),Schedule!$N$2,IF(AND(AT31&gt;1,AV31&gt;1),Schedule!$N$3,0))))</f>
        <v>0</v>
      </c>
      <c r="V31" s="212"/>
      <c r="W31" s="212"/>
      <c r="X31" s="94"/>
      <c r="Y31" s="94" t="s">
        <v>366</v>
      </c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69"/>
      <c r="AK31" s="110"/>
      <c r="AL31" s="110"/>
      <c r="AM31" s="110"/>
      <c r="AS31" s="108"/>
      <c r="AT31" s="153">
        <f t="shared" si="8"/>
        <v>0</v>
      </c>
      <c r="AU31" s="153">
        <f t="shared" si="9"/>
        <v>0</v>
      </c>
      <c r="AV31" s="153">
        <f>+AU28+AU29+AU30+AU31</f>
        <v>0</v>
      </c>
      <c r="AW31" s="153">
        <f t="shared" si="10"/>
        <v>0</v>
      </c>
      <c r="AX31" s="109"/>
      <c r="BF31" s="100" t="s">
        <v>416</v>
      </c>
      <c r="BG31" s="43">
        <f>+'Road 3'!$AC$72</f>
        <v>0</v>
      </c>
    </row>
    <row r="32" spans="1:64" ht="10" customHeight="1" x14ac:dyDescent="0.3">
      <c r="A32" s="68"/>
      <c r="B32" s="211" t="s">
        <v>367</v>
      </c>
      <c r="C32" s="211"/>
      <c r="D32" s="211"/>
      <c r="E32" s="211"/>
      <c r="F32" s="211"/>
      <c r="G32" s="211"/>
      <c r="H32" s="211"/>
      <c r="I32" s="224" t="str">
        <f>IF('Road 3'!$AS$38=1,"",+VLOOKUP('Road 3'!$AS$38,Schedule!$G:$H,2))</f>
        <v/>
      </c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12">
        <f>+IF(AND(AT32=1,AV32=1),Schedule!$N$1,IF(AND(AT32=1,AV32&gt;1),Schedule!$N$3,IF(AND(AT32&gt;1,AV32=1),Schedule!$N$2,IF(AND(AT32&gt;1,AV32&gt;1),Schedule!$N$3,0))))</f>
        <v>0</v>
      </c>
      <c r="V32" s="212"/>
      <c r="W32" s="212"/>
      <c r="X32" s="94"/>
      <c r="Y32" s="94">
        <f>IF('Road 3'!$H$40=0,0,ROUND('Road 3'!$H$40/Schedule!$Q$1,0)+1)</f>
        <v>0</v>
      </c>
      <c r="Z32" s="94" t="s">
        <v>368</v>
      </c>
      <c r="AA32" s="111" t="s">
        <v>369</v>
      </c>
      <c r="AB32" s="225">
        <f>+Schedule!$N$5</f>
        <v>0</v>
      </c>
      <c r="AC32" s="225"/>
      <c r="AD32" s="226">
        <f>+Y32*AB32</f>
        <v>0</v>
      </c>
      <c r="AE32" s="226"/>
      <c r="AF32" s="94"/>
      <c r="AG32" s="94"/>
      <c r="AH32" s="94"/>
      <c r="AI32" s="94"/>
      <c r="AJ32" s="69"/>
      <c r="AK32" s="110"/>
      <c r="AL32" s="110"/>
      <c r="AM32" s="110"/>
      <c r="AS32" s="108"/>
      <c r="AT32" s="153">
        <f t="shared" si="8"/>
        <v>0</v>
      </c>
      <c r="AU32" s="153">
        <f t="shared" si="9"/>
        <v>0</v>
      </c>
      <c r="AV32" s="153">
        <f>+AU28+AU29+AU30+AU31+AU32</f>
        <v>0</v>
      </c>
      <c r="AW32" s="153">
        <f t="shared" si="10"/>
        <v>0</v>
      </c>
      <c r="AX32" s="109"/>
    </row>
    <row r="33" spans="1:64" ht="10" customHeight="1" x14ac:dyDescent="0.3">
      <c r="A33" s="68"/>
      <c r="B33" s="211" t="s">
        <v>370</v>
      </c>
      <c r="C33" s="211"/>
      <c r="D33" s="211"/>
      <c r="E33" s="211"/>
      <c r="F33" s="211"/>
      <c r="G33" s="211"/>
      <c r="H33" s="211"/>
      <c r="I33" s="224" t="str">
        <f>IF('Road 3'!$AS$44=1,"",+VLOOKUP('Road 3'!$AS$44,Schedule!$G:$H,2))</f>
        <v/>
      </c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12">
        <f>+IF(AND(AT33=1,AV33=1),Schedule!$N$1,IF(AND(AT33=1,AV33&gt;1),Schedule!$N$3,IF(AND(AT33&gt;1,AV33=1),Schedule!$N$2,IF(AND(AT33&gt;1,AV33&gt;1),Schedule!$N$3,0))))</f>
        <v>0</v>
      </c>
      <c r="V33" s="212"/>
      <c r="W33" s="212"/>
      <c r="X33" s="94"/>
      <c r="Y33" s="94">
        <f>IF('Road 3'!$H$46=0,0,ROUND('Road 3'!$H$46/Schedule!$Q$1,0)+1)</f>
        <v>0</v>
      </c>
      <c r="Z33" s="94" t="s">
        <v>368</v>
      </c>
      <c r="AA33" s="111" t="s">
        <v>369</v>
      </c>
      <c r="AB33" s="225">
        <f>+Schedule!$N$5</f>
        <v>0</v>
      </c>
      <c r="AC33" s="225"/>
      <c r="AD33" s="212">
        <f t="shared" ref="AD33:AD35" si="11">+Y33*AB33</f>
        <v>0</v>
      </c>
      <c r="AE33" s="212"/>
      <c r="AF33" s="94"/>
      <c r="AG33" s="94"/>
      <c r="AH33" s="94"/>
      <c r="AI33" s="94"/>
      <c r="AJ33" s="69"/>
      <c r="AK33" s="110"/>
      <c r="AL33" s="110"/>
      <c r="AM33" s="110"/>
      <c r="AS33" s="108"/>
      <c r="AT33" s="153">
        <f t="shared" si="8"/>
        <v>0</v>
      </c>
      <c r="AU33" s="153">
        <f t="shared" si="9"/>
        <v>0</v>
      </c>
      <c r="AV33" s="153">
        <f>+AU28+AU29+AU30+AU31+AU32+AU33</f>
        <v>0</v>
      </c>
      <c r="AW33" s="153">
        <f t="shared" si="10"/>
        <v>0</v>
      </c>
      <c r="AX33" s="109"/>
    </row>
    <row r="34" spans="1:64" ht="10" customHeight="1" x14ac:dyDescent="0.3">
      <c r="A34" s="68"/>
      <c r="B34" s="211" t="s">
        <v>371</v>
      </c>
      <c r="C34" s="211"/>
      <c r="D34" s="211"/>
      <c r="E34" s="211"/>
      <c r="F34" s="211"/>
      <c r="G34" s="211"/>
      <c r="H34" s="211"/>
      <c r="I34" s="224" t="str">
        <f>IF('Road 3'!$AS$50=1,"",+VLOOKUP('Road 3'!$AS$50,Schedule!$G:$H,2))</f>
        <v/>
      </c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12">
        <f>+IF(AND(AT34=1,AV34=1),Schedule!$N$1,IF(AND(AT34=1,AV34&gt;1),Schedule!$N$3,IF(AND(AT34&gt;1,AV34=1),Schedule!$N$2,IF(AND(AT34&gt;1,AV34&gt;1),Schedule!$N$3,0))))</f>
        <v>0</v>
      </c>
      <c r="V34" s="212"/>
      <c r="W34" s="212"/>
      <c r="X34" s="94"/>
      <c r="Y34" s="94">
        <f>IF('Road 3'!$H$52=0,0,ROUND('Road 3'!$H$52/Schedule!$Q$1,0)+1)</f>
        <v>0</v>
      </c>
      <c r="Z34" s="94" t="s">
        <v>368</v>
      </c>
      <c r="AA34" s="111" t="s">
        <v>369</v>
      </c>
      <c r="AB34" s="225">
        <f>+Schedule!$N$5</f>
        <v>0</v>
      </c>
      <c r="AC34" s="225"/>
      <c r="AD34" s="212">
        <f t="shared" si="11"/>
        <v>0</v>
      </c>
      <c r="AE34" s="212"/>
      <c r="AF34" s="94"/>
      <c r="AG34" s="94"/>
      <c r="AH34" s="94"/>
      <c r="AI34" s="94"/>
      <c r="AJ34" s="69"/>
      <c r="AK34" s="110"/>
      <c r="AL34" s="110"/>
      <c r="AM34" s="110"/>
      <c r="AS34" s="108"/>
      <c r="AT34" s="153">
        <f t="shared" si="8"/>
        <v>0</v>
      </c>
      <c r="AU34" s="153">
        <f t="shared" si="9"/>
        <v>0</v>
      </c>
      <c r="AV34" s="153">
        <f>+AU28+AU29+AU30+AU31+AU32+AU33+AU34</f>
        <v>0</v>
      </c>
      <c r="AW34" s="153">
        <f t="shared" si="10"/>
        <v>0</v>
      </c>
      <c r="AX34" s="109"/>
    </row>
    <row r="35" spans="1:64" ht="10" customHeight="1" x14ac:dyDescent="0.3">
      <c r="A35" s="68"/>
      <c r="B35" s="211" t="s">
        <v>372</v>
      </c>
      <c r="C35" s="211"/>
      <c r="D35" s="211"/>
      <c r="E35" s="211"/>
      <c r="F35" s="211"/>
      <c r="G35" s="211"/>
      <c r="H35" s="211"/>
      <c r="I35" s="224" t="str">
        <f>IF('Road 3'!$AS$56=1,"",+VLOOKUP('Road 3'!$AS$56,Schedule!$G:$H,2))</f>
        <v/>
      </c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12">
        <f>+IF(AND(AT35=1,AV35=1),Schedule!$N$1,IF(AND(AT35=1,AV35&gt;1),Schedule!$N$3,IF(AND(AT35&gt;1,AV35=1),Schedule!$N$2,IF(AND(AT35&gt;1,AV35&gt;1),Schedule!$N$3,0))))</f>
        <v>0</v>
      </c>
      <c r="V35" s="212"/>
      <c r="W35" s="212"/>
      <c r="X35" s="94"/>
      <c r="Y35" s="94">
        <f>IF('Road 3'!$H$58=0,0,ROUND('Road 3'!$H$58/Schedule!$Q$1,0)+1)</f>
        <v>0</v>
      </c>
      <c r="Z35" s="94" t="s">
        <v>368</v>
      </c>
      <c r="AA35" s="111" t="s">
        <v>369</v>
      </c>
      <c r="AB35" s="225">
        <f>+Schedule!$N$5</f>
        <v>0</v>
      </c>
      <c r="AC35" s="225"/>
      <c r="AD35" s="212">
        <f t="shared" si="11"/>
        <v>0</v>
      </c>
      <c r="AE35" s="212"/>
      <c r="AF35" s="94"/>
      <c r="AG35" s="94"/>
      <c r="AH35" s="94"/>
      <c r="AI35" s="94"/>
      <c r="AJ35" s="69"/>
      <c r="AK35" s="110"/>
      <c r="AL35" s="110"/>
      <c r="AM35" s="110"/>
      <c r="AS35" s="108"/>
      <c r="AT35" s="153">
        <f t="shared" si="8"/>
        <v>0</v>
      </c>
      <c r="AU35" s="153">
        <f t="shared" si="9"/>
        <v>0</v>
      </c>
      <c r="AV35" s="153">
        <f>+AU28+AU29+AU30+AU31+AU32+AU33+AU34+AU35</f>
        <v>0</v>
      </c>
      <c r="AW35" s="153">
        <f t="shared" si="10"/>
        <v>0</v>
      </c>
      <c r="AX35" s="109"/>
      <c r="BF35" s="100"/>
      <c r="BG35" s="158"/>
    </row>
    <row r="36" spans="1:64" ht="10" customHeight="1" x14ac:dyDescent="0.3">
      <c r="A36" s="68"/>
      <c r="B36" s="98"/>
      <c r="C36" s="98"/>
      <c r="D36" s="98"/>
      <c r="E36" s="98"/>
      <c r="F36" s="98"/>
      <c r="G36" s="98"/>
      <c r="H36" s="98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107"/>
      <c r="V36" s="107"/>
      <c r="W36" s="107"/>
      <c r="X36" s="94"/>
      <c r="Y36" s="94"/>
      <c r="Z36" s="94"/>
      <c r="AA36" s="111"/>
      <c r="AB36" s="112"/>
      <c r="AC36" s="112"/>
      <c r="AD36" s="107"/>
      <c r="AE36" s="107"/>
      <c r="AF36" s="94"/>
      <c r="AG36" s="94"/>
      <c r="AH36" s="94"/>
      <c r="AI36" s="94"/>
      <c r="AJ36" s="69"/>
      <c r="AK36" s="110"/>
      <c r="AL36" s="110"/>
      <c r="AM36" s="110"/>
      <c r="AS36" s="108"/>
      <c r="AX36" s="109"/>
      <c r="BF36" s="100"/>
      <c r="BG36" s="158"/>
    </row>
    <row r="37" spans="1:64" ht="10" customHeight="1" x14ac:dyDescent="0.3">
      <c r="A37" s="68"/>
      <c r="B37" s="98"/>
      <c r="C37" s="159" t="s">
        <v>449</v>
      </c>
      <c r="D37" s="98"/>
      <c r="E37" s="98"/>
      <c r="F37" s="98"/>
      <c r="G37" s="98"/>
      <c r="H37" s="98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107"/>
      <c r="V37" s="107"/>
      <c r="W37" s="107"/>
      <c r="X37" s="94"/>
      <c r="Y37" s="94"/>
      <c r="Z37" s="94"/>
      <c r="AA37" s="111"/>
      <c r="AB37" s="112"/>
      <c r="AC37" s="112"/>
      <c r="AD37" s="107"/>
      <c r="AE37" s="107"/>
      <c r="AF37" s="94"/>
      <c r="AG37" s="94"/>
      <c r="AH37" s="94"/>
      <c r="AI37" s="94"/>
      <c r="AJ37" s="69"/>
      <c r="AK37" s="110"/>
      <c r="AL37" s="110"/>
      <c r="AM37" s="110"/>
      <c r="AS37" s="108"/>
      <c r="AX37" s="109"/>
      <c r="BF37" s="100" t="str">
        <f>+C37</f>
        <v>Road 4</v>
      </c>
      <c r="BG37" s="158"/>
    </row>
    <row r="38" spans="1:64" ht="10" customHeight="1" x14ac:dyDescent="0.3">
      <c r="A38" s="68"/>
      <c r="B38" s="211" t="s">
        <v>362</v>
      </c>
      <c r="C38" s="211"/>
      <c r="D38" s="211"/>
      <c r="E38" s="211"/>
      <c r="F38" s="211"/>
      <c r="G38" s="211"/>
      <c r="H38" s="211"/>
      <c r="I38" s="224" t="str">
        <f>IF('Road 4'!$AS$15=1,"",+VLOOKUP('Road 4'!$AS$15,Schedule!$B:$D,3))</f>
        <v/>
      </c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12">
        <f>+IF(AND(AT38=1,AV38=1),Schedule!$N$1,IF(AND(AT38=1,AV38&gt;1),Schedule!$N$3,IF(AND(AT38&gt;1,AV38=1),Schedule!$N$2,IF(AND(AT38&gt;1,AV38&gt;1),Schedule!$N$3,0))))</f>
        <v>0</v>
      </c>
      <c r="V38" s="212"/>
      <c r="W38" s="212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69"/>
      <c r="AK38" s="110"/>
      <c r="AL38" s="110"/>
      <c r="AM38" s="110"/>
      <c r="AS38" s="108"/>
      <c r="AT38" s="153">
        <f t="shared" ref="AT38:AT45" si="12">IF(AU38=0,0,$BL$38)</f>
        <v>0</v>
      </c>
      <c r="AU38" s="153">
        <f t="shared" ref="AU38:AU45" si="13">+IF(I38="",0,1)</f>
        <v>0</v>
      </c>
      <c r="AV38" s="153">
        <f>+AU38</f>
        <v>0</v>
      </c>
      <c r="AW38" s="153">
        <f>+AW35+AU38</f>
        <v>0</v>
      </c>
      <c r="AX38" s="109"/>
      <c r="BF38" s="100" t="s">
        <v>444</v>
      </c>
      <c r="BG38" s="158">
        <f>+SUM(U38:W41)</f>
        <v>0</v>
      </c>
      <c r="BK38" s="43">
        <f>+IF(SUM(AU38:AU45)&gt;0,1,0)</f>
        <v>0</v>
      </c>
      <c r="BL38" s="153">
        <f>IF(BK38=0,0,BK8+BK18+BK28+BK38)</f>
        <v>0</v>
      </c>
    </row>
    <row r="39" spans="1:64" ht="10" customHeight="1" x14ac:dyDescent="0.3">
      <c r="A39" s="68"/>
      <c r="B39" s="211" t="s">
        <v>363</v>
      </c>
      <c r="C39" s="211"/>
      <c r="D39" s="211"/>
      <c r="E39" s="211"/>
      <c r="F39" s="211"/>
      <c r="G39" s="211"/>
      <c r="H39" s="211"/>
      <c r="I39" s="224" t="str">
        <f>IF('Road 4'!$AS$20=1,"",+VLOOKUP('Road 4'!$AS$20,Schedule!$B:$D,3))</f>
        <v/>
      </c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12">
        <f>+IF(AND(AT39=1,AV39=1),Schedule!$N$1,IF(AND(AT39=1,AV39&gt;1),Schedule!$N$3,IF(AND(AT39&gt;1,AV39=1),Schedule!$N$2,IF(AND(AT39&gt;1,AV39&gt;1),Schedule!$N$3,0))))</f>
        <v>0</v>
      </c>
      <c r="V39" s="212"/>
      <c r="W39" s="212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69"/>
      <c r="AK39" s="110"/>
      <c r="AL39" s="110"/>
      <c r="AM39" s="110"/>
      <c r="AS39" s="108"/>
      <c r="AT39" s="153">
        <f t="shared" si="12"/>
        <v>0</v>
      </c>
      <c r="AU39" s="153">
        <f t="shared" si="13"/>
        <v>0</v>
      </c>
      <c r="AV39" s="153">
        <f>+AU38+AU39</f>
        <v>0</v>
      </c>
      <c r="AW39" s="153">
        <f t="shared" ref="AW39:AW45" si="14">+AW38+AU39</f>
        <v>0</v>
      </c>
      <c r="AX39" s="109"/>
      <c r="BF39" s="100" t="s">
        <v>445</v>
      </c>
      <c r="BG39" s="158">
        <f>+SUM(U42:W45)</f>
        <v>0</v>
      </c>
    </row>
    <row r="40" spans="1:64" ht="10" customHeight="1" x14ac:dyDescent="0.3">
      <c r="A40" s="68"/>
      <c r="B40" s="211" t="s">
        <v>364</v>
      </c>
      <c r="C40" s="211"/>
      <c r="D40" s="211"/>
      <c r="E40" s="211"/>
      <c r="F40" s="211"/>
      <c r="G40" s="211"/>
      <c r="H40" s="211"/>
      <c r="I40" s="224" t="str">
        <f>IF('Road 4'!$AS$25=1,"",+VLOOKUP('Road 4'!$AS$25,Schedule!$B:$D,3))</f>
        <v/>
      </c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12">
        <f>+IF(AND(AT40=1,AV40=1),Schedule!$N$1,IF(AND(AT40=1,AV40&gt;1),Schedule!$N$3,IF(AND(AT40&gt;1,AV40=1),Schedule!$N$2,IF(AND(AT40&gt;1,AV40&gt;1),Schedule!$N$3,0))))</f>
        <v>0</v>
      </c>
      <c r="V40" s="212"/>
      <c r="W40" s="212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69"/>
      <c r="AK40" s="110"/>
      <c r="AL40" s="110"/>
      <c r="AM40" s="110"/>
      <c r="AS40" s="108"/>
      <c r="AT40" s="153">
        <f t="shared" si="12"/>
        <v>0</v>
      </c>
      <c r="AU40" s="153">
        <f t="shared" si="13"/>
        <v>0</v>
      </c>
      <c r="AV40" s="153">
        <f>AU40+AU38+AU39</f>
        <v>0</v>
      </c>
      <c r="AW40" s="153">
        <f t="shared" si="14"/>
        <v>0</v>
      </c>
      <c r="AX40" s="109"/>
      <c r="BF40" s="100" t="s">
        <v>446</v>
      </c>
      <c r="BG40" s="158">
        <f>+SUM(AD42:AE45)</f>
        <v>0</v>
      </c>
    </row>
    <row r="41" spans="1:64" ht="10" customHeight="1" x14ac:dyDescent="0.3">
      <c r="A41" s="68"/>
      <c r="B41" s="211" t="s">
        <v>365</v>
      </c>
      <c r="C41" s="211"/>
      <c r="D41" s="211"/>
      <c r="E41" s="211"/>
      <c r="F41" s="211"/>
      <c r="G41" s="211"/>
      <c r="H41" s="211"/>
      <c r="I41" s="224" t="str">
        <f>IF('Road 4'!$AS$30=1,"",+VLOOKUP('Road 4'!$AS$30,Schedule!$B:$D,3))</f>
        <v/>
      </c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12">
        <f>+IF(AND(AT41=1,AV41=1),Schedule!$N$1,IF(AND(AT41=1,AV41&gt;1),Schedule!$N$3,IF(AND(AT41&gt;1,AV41=1),Schedule!$N$2,IF(AND(AT41&gt;1,AV41&gt;1),Schedule!$N$3,0))))</f>
        <v>0</v>
      </c>
      <c r="V41" s="212"/>
      <c r="W41" s="212"/>
      <c r="X41" s="94"/>
      <c r="Y41" s="94" t="s">
        <v>366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69"/>
      <c r="AK41" s="110"/>
      <c r="AL41" s="110"/>
      <c r="AM41" s="110"/>
      <c r="AS41" s="108"/>
      <c r="AT41" s="153">
        <f t="shared" si="12"/>
        <v>0</v>
      </c>
      <c r="AU41" s="153">
        <f t="shared" si="13"/>
        <v>0</v>
      </c>
      <c r="AV41" s="153">
        <f>+AU38+AU39+AU40+AU41</f>
        <v>0</v>
      </c>
      <c r="AW41" s="153">
        <f t="shared" si="14"/>
        <v>0</v>
      </c>
      <c r="AX41" s="109"/>
      <c r="BF41" s="100" t="s">
        <v>416</v>
      </c>
      <c r="BG41" s="43">
        <f>+'Road 4'!$AC$72</f>
        <v>0</v>
      </c>
    </row>
    <row r="42" spans="1:64" ht="10" customHeight="1" x14ac:dyDescent="0.3">
      <c r="A42" s="68"/>
      <c r="B42" s="211" t="s">
        <v>367</v>
      </c>
      <c r="C42" s="211"/>
      <c r="D42" s="211"/>
      <c r="E42" s="211"/>
      <c r="F42" s="211"/>
      <c r="G42" s="211"/>
      <c r="H42" s="211"/>
      <c r="I42" s="224" t="str">
        <f>IF('Road 4'!$AS$38=1,"",+VLOOKUP('Road 4'!$AS$38,Schedule!$G:$H,2))</f>
        <v/>
      </c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12">
        <f>+IF(AND(AT42=1,AV42=1),Schedule!$N$1,IF(AND(AT42=1,AV42&gt;1),Schedule!$N$3,IF(AND(AT42&gt;1,AV42=1),Schedule!$N$2,IF(AND(AT42&gt;1,AV42&gt;1),Schedule!$N$3,0))))</f>
        <v>0</v>
      </c>
      <c r="V42" s="212"/>
      <c r="W42" s="212"/>
      <c r="X42" s="94"/>
      <c r="Y42" s="94">
        <f>IF('Road 4'!$H$40=0,0,ROUND('Road 4'!$H$40/Schedule!$Q$1,0)+1)</f>
        <v>0</v>
      </c>
      <c r="Z42" s="94" t="s">
        <v>368</v>
      </c>
      <c r="AA42" s="111" t="s">
        <v>369</v>
      </c>
      <c r="AB42" s="225">
        <f>+Schedule!$N$5</f>
        <v>0</v>
      </c>
      <c r="AC42" s="225"/>
      <c r="AD42" s="226">
        <f>+Y42*AB42</f>
        <v>0</v>
      </c>
      <c r="AE42" s="226"/>
      <c r="AF42" s="94"/>
      <c r="AG42" s="94"/>
      <c r="AH42" s="94"/>
      <c r="AI42" s="94"/>
      <c r="AJ42" s="69"/>
      <c r="AK42" s="110"/>
      <c r="AL42" s="110"/>
      <c r="AM42" s="110"/>
      <c r="AS42" s="108"/>
      <c r="AT42" s="153">
        <f t="shared" si="12"/>
        <v>0</v>
      </c>
      <c r="AU42" s="153">
        <f t="shared" si="13"/>
        <v>0</v>
      </c>
      <c r="AV42" s="153">
        <f>+AU38+AU39+AU40+AU41+AU42</f>
        <v>0</v>
      </c>
      <c r="AW42" s="153">
        <f t="shared" si="14"/>
        <v>0</v>
      </c>
      <c r="AX42" s="109"/>
    </row>
    <row r="43" spans="1:64" ht="10" customHeight="1" x14ac:dyDescent="0.3">
      <c r="A43" s="68"/>
      <c r="B43" s="211" t="s">
        <v>370</v>
      </c>
      <c r="C43" s="211"/>
      <c r="D43" s="211"/>
      <c r="E43" s="211"/>
      <c r="F43" s="211"/>
      <c r="G43" s="211"/>
      <c r="H43" s="211"/>
      <c r="I43" s="224" t="str">
        <f>IF('Road 4'!$AS$44=1,"",+VLOOKUP('Road 4'!$AS$44,Schedule!$G:$H,2))</f>
        <v/>
      </c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12">
        <f>+IF(AND(AT43=1,AV43=1),Schedule!$N$1,IF(AND(AT43=1,AV43&gt;1),Schedule!$N$3,IF(AND(AT43&gt;1,AV43=1),Schedule!$N$2,IF(AND(AT43&gt;1,AV43&gt;1),Schedule!$N$3,0))))</f>
        <v>0</v>
      </c>
      <c r="V43" s="212"/>
      <c r="W43" s="212"/>
      <c r="X43" s="94"/>
      <c r="Y43" s="94">
        <f>IF('Road 4'!$H$46=0,0,ROUND('Road 4'!$H$46/Schedule!$Q$1,0)+1)</f>
        <v>0</v>
      </c>
      <c r="Z43" s="94" t="s">
        <v>368</v>
      </c>
      <c r="AA43" s="111" t="s">
        <v>369</v>
      </c>
      <c r="AB43" s="225">
        <f>+Schedule!$N$5</f>
        <v>0</v>
      </c>
      <c r="AC43" s="225"/>
      <c r="AD43" s="212">
        <f t="shared" ref="AD43:AD45" si="15">+Y43*AB43</f>
        <v>0</v>
      </c>
      <c r="AE43" s="212"/>
      <c r="AF43" s="94"/>
      <c r="AG43" s="94"/>
      <c r="AH43" s="94"/>
      <c r="AI43" s="94"/>
      <c r="AJ43" s="69"/>
      <c r="AK43" s="110"/>
      <c r="AL43" s="110"/>
      <c r="AM43" s="110"/>
      <c r="AS43" s="108"/>
      <c r="AT43" s="153">
        <f t="shared" si="12"/>
        <v>0</v>
      </c>
      <c r="AU43" s="153">
        <f t="shared" si="13"/>
        <v>0</v>
      </c>
      <c r="AV43" s="153">
        <f>+AU38+AU39+AU40+AU41+AU42+AU43</f>
        <v>0</v>
      </c>
      <c r="AW43" s="153">
        <f t="shared" si="14"/>
        <v>0</v>
      </c>
      <c r="AX43" s="109"/>
    </row>
    <row r="44" spans="1:64" ht="10" customHeight="1" x14ac:dyDescent="0.3">
      <c r="A44" s="68"/>
      <c r="B44" s="211" t="s">
        <v>371</v>
      </c>
      <c r="C44" s="211"/>
      <c r="D44" s="211"/>
      <c r="E44" s="211"/>
      <c r="F44" s="211"/>
      <c r="G44" s="211"/>
      <c r="H44" s="211"/>
      <c r="I44" s="224" t="str">
        <f>IF('Road 4'!$AS$50=1,"",+VLOOKUP('Road 4'!$AS$50,Schedule!$G:$H,2))</f>
        <v/>
      </c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12">
        <f>+IF(AND(AT44=1,AV44=1),Schedule!$N$1,IF(AND(AT44=1,AV44&gt;1),Schedule!$N$3,IF(AND(AT44&gt;1,AV44=1),Schedule!$N$2,IF(AND(AT44&gt;1,AV44&gt;1),Schedule!$N$3,0))))</f>
        <v>0</v>
      </c>
      <c r="V44" s="212"/>
      <c r="W44" s="212"/>
      <c r="X44" s="94"/>
      <c r="Y44" s="94">
        <f>IF('Road 4'!$H$52=0,0,ROUND('Road 4'!$H$52/Schedule!$Q$1,0)+1)</f>
        <v>0</v>
      </c>
      <c r="Z44" s="94" t="s">
        <v>368</v>
      </c>
      <c r="AA44" s="111" t="s">
        <v>369</v>
      </c>
      <c r="AB44" s="225">
        <f>+Schedule!$N$5</f>
        <v>0</v>
      </c>
      <c r="AC44" s="225"/>
      <c r="AD44" s="212">
        <f t="shared" si="15"/>
        <v>0</v>
      </c>
      <c r="AE44" s="212"/>
      <c r="AF44" s="94"/>
      <c r="AG44" s="94"/>
      <c r="AH44" s="94"/>
      <c r="AI44" s="94"/>
      <c r="AJ44" s="69"/>
      <c r="AK44" s="110"/>
      <c r="AL44" s="110"/>
      <c r="AM44" s="110"/>
      <c r="AS44" s="108"/>
      <c r="AT44" s="153">
        <f t="shared" si="12"/>
        <v>0</v>
      </c>
      <c r="AU44" s="153">
        <f t="shared" si="13"/>
        <v>0</v>
      </c>
      <c r="AV44" s="153">
        <f>+AU38+AU39+AU40+AU41+AU42+AU43+AU44</f>
        <v>0</v>
      </c>
      <c r="AW44" s="153">
        <f t="shared" si="14"/>
        <v>0</v>
      </c>
      <c r="AX44" s="109"/>
    </row>
    <row r="45" spans="1:64" ht="10" customHeight="1" x14ac:dyDescent="0.3">
      <c r="A45" s="68"/>
      <c r="B45" s="211" t="s">
        <v>372</v>
      </c>
      <c r="C45" s="211"/>
      <c r="D45" s="211"/>
      <c r="E45" s="211"/>
      <c r="F45" s="211"/>
      <c r="G45" s="211"/>
      <c r="H45" s="211"/>
      <c r="I45" s="224" t="str">
        <f>IF('Road 4'!$AS$56=1,"",+VLOOKUP('Road 4'!$AS$56,Schedule!$G:$H,2))</f>
        <v/>
      </c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12">
        <f>+IF(AND(AT45=1,AV45=1),Schedule!$N$1,IF(AND(AT45=1,AV45&gt;1),Schedule!$N$3,IF(AND(AT45&gt;1,AV45=1),Schedule!$N$2,IF(AND(AT45&gt;1,AV45&gt;1),Schedule!$N$3,0))))</f>
        <v>0</v>
      </c>
      <c r="V45" s="212"/>
      <c r="W45" s="212"/>
      <c r="X45" s="94"/>
      <c r="Y45" s="94">
        <f>IF('Road 4'!$H$58=0,0,ROUND('Road 4'!$H$58/Schedule!$Q$1,0)+1)</f>
        <v>0</v>
      </c>
      <c r="Z45" s="94" t="s">
        <v>368</v>
      </c>
      <c r="AA45" s="111" t="s">
        <v>369</v>
      </c>
      <c r="AB45" s="225">
        <f>+Schedule!$N$5</f>
        <v>0</v>
      </c>
      <c r="AC45" s="225"/>
      <c r="AD45" s="212">
        <f t="shared" si="15"/>
        <v>0</v>
      </c>
      <c r="AE45" s="212"/>
      <c r="AF45" s="94"/>
      <c r="AG45" s="94"/>
      <c r="AH45" s="94"/>
      <c r="AI45" s="94"/>
      <c r="AJ45" s="69"/>
      <c r="AK45" s="110"/>
      <c r="AL45" s="110"/>
      <c r="AM45" s="110"/>
      <c r="AS45" s="108"/>
      <c r="AT45" s="153">
        <f t="shared" si="12"/>
        <v>0</v>
      </c>
      <c r="AU45" s="153">
        <f t="shared" si="13"/>
        <v>0</v>
      </c>
      <c r="AV45" s="153">
        <f>+AU38+AU39+AU40+AU41+AU42+AU43+AU44+AU45</f>
        <v>0</v>
      </c>
      <c r="AW45" s="153">
        <f t="shared" si="14"/>
        <v>0</v>
      </c>
      <c r="AX45" s="109"/>
      <c r="BF45" s="100"/>
      <c r="BG45" s="158"/>
    </row>
    <row r="46" spans="1:64" ht="10" customHeight="1" x14ac:dyDescent="0.3">
      <c r="A46" s="68"/>
      <c r="B46" s="98"/>
      <c r="C46" s="98"/>
      <c r="D46" s="98"/>
      <c r="E46" s="98"/>
      <c r="F46" s="98"/>
      <c r="G46" s="98"/>
      <c r="H46" s="98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107"/>
      <c r="V46" s="107"/>
      <c r="W46" s="107"/>
      <c r="X46" s="94"/>
      <c r="Y46" s="94"/>
      <c r="Z46" s="94"/>
      <c r="AA46" s="111"/>
      <c r="AB46" s="112"/>
      <c r="AC46" s="112"/>
      <c r="AD46" s="107"/>
      <c r="AE46" s="107"/>
      <c r="AF46" s="94"/>
      <c r="AG46" s="94"/>
      <c r="AH46" s="94"/>
      <c r="AI46" s="94"/>
      <c r="AJ46" s="69"/>
      <c r="AK46" s="110"/>
      <c r="AL46" s="110"/>
      <c r="AM46" s="110"/>
      <c r="AS46" s="108"/>
      <c r="AX46" s="109"/>
      <c r="BF46" s="100"/>
      <c r="BG46" s="158"/>
    </row>
    <row r="47" spans="1:64" ht="10" customHeight="1" x14ac:dyDescent="0.3">
      <c r="A47" s="68"/>
      <c r="B47" s="98"/>
      <c r="C47" s="159" t="s">
        <v>450</v>
      </c>
      <c r="D47" s="98"/>
      <c r="E47" s="98"/>
      <c r="F47" s="98"/>
      <c r="G47" s="98"/>
      <c r="H47" s="98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107"/>
      <c r="V47" s="107"/>
      <c r="W47" s="107"/>
      <c r="X47" s="94"/>
      <c r="Y47" s="94"/>
      <c r="Z47" s="94"/>
      <c r="AA47" s="111"/>
      <c r="AB47" s="112"/>
      <c r="AC47" s="112"/>
      <c r="AD47" s="107"/>
      <c r="AE47" s="107"/>
      <c r="AF47" s="94"/>
      <c r="AG47" s="94"/>
      <c r="AH47" s="94"/>
      <c r="AI47" s="94"/>
      <c r="AJ47" s="69"/>
      <c r="AK47" s="110"/>
      <c r="AL47" s="110"/>
      <c r="AM47" s="110"/>
      <c r="AS47" s="108"/>
      <c r="AX47" s="109"/>
      <c r="BF47" s="100" t="str">
        <f>+C47</f>
        <v>Road 5</v>
      </c>
      <c r="BG47" s="158"/>
    </row>
    <row r="48" spans="1:64" ht="10" customHeight="1" x14ac:dyDescent="0.3">
      <c r="A48" s="68"/>
      <c r="B48" s="211" t="s">
        <v>362</v>
      </c>
      <c r="C48" s="211"/>
      <c r="D48" s="211"/>
      <c r="E48" s="211"/>
      <c r="F48" s="211"/>
      <c r="G48" s="211"/>
      <c r="H48" s="211"/>
      <c r="I48" s="224" t="str">
        <f>IF('Road 5'!$AS$15=1,"",+VLOOKUP('Road 5'!$AS$15,Schedule!$B:$D,3))</f>
        <v/>
      </c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12">
        <f>+IF(AND(AT48=1,AV48=1),Schedule!$N$1,IF(AND(AT48=1,AV48&gt;1),Schedule!$N$3,IF(AND(AT48&gt;1,AV48=1),Schedule!$N$2,IF(AND(AT48&gt;1,AV48&gt;1),Schedule!$N$3,0))))</f>
        <v>0</v>
      </c>
      <c r="V48" s="212"/>
      <c r="W48" s="212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69"/>
      <c r="AK48" s="110"/>
      <c r="AL48" s="110"/>
      <c r="AM48" s="110"/>
      <c r="AS48" s="108"/>
      <c r="AT48" s="153">
        <f t="shared" ref="AT48:AT55" si="16">IF(AU48=0,0,$BL$48)</f>
        <v>0</v>
      </c>
      <c r="AU48" s="153">
        <f t="shared" ref="AU48:AU55" si="17">+IF(I48="",0,1)</f>
        <v>0</v>
      </c>
      <c r="AV48" s="153">
        <f>+AU48</f>
        <v>0</v>
      </c>
      <c r="AW48" s="153">
        <f>+AW45+AU48</f>
        <v>0</v>
      </c>
      <c r="AX48" s="109"/>
      <c r="BF48" s="100" t="s">
        <v>444</v>
      </c>
      <c r="BG48" s="158">
        <f>+SUM(U48:W51)</f>
        <v>0</v>
      </c>
      <c r="BK48" s="43">
        <f>+IF(SUM(AU48:AU55)&gt;0,1,0)</f>
        <v>0</v>
      </c>
      <c r="BL48" s="153">
        <f>IF(BK48=0,0,BK8+BK18+BK28+BK38+BK48)</f>
        <v>0</v>
      </c>
    </row>
    <row r="49" spans="1:64" ht="10" customHeight="1" x14ac:dyDescent="0.3">
      <c r="A49" s="68"/>
      <c r="B49" s="211" t="s">
        <v>363</v>
      </c>
      <c r="C49" s="211"/>
      <c r="D49" s="211"/>
      <c r="E49" s="211"/>
      <c r="F49" s="211"/>
      <c r="G49" s="211"/>
      <c r="H49" s="211"/>
      <c r="I49" s="224" t="str">
        <f>IF('Road 5'!$AS$20=1,"",+VLOOKUP('Road 5'!$AS$20,Schedule!$B:$D,3))</f>
        <v/>
      </c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12">
        <f>+IF(AND(AT49=1,AV49=1),Schedule!$N$1,IF(AND(AT49=1,AV49&gt;1),Schedule!$N$3,IF(AND(AT49&gt;1,AV49=1),Schedule!$N$2,IF(AND(AT49&gt;1,AV49&gt;1),Schedule!$N$3,0))))</f>
        <v>0</v>
      </c>
      <c r="V49" s="212"/>
      <c r="W49" s="212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  <c r="AK49" s="110"/>
      <c r="AL49" s="110"/>
      <c r="AM49" s="110"/>
      <c r="AS49" s="108"/>
      <c r="AT49" s="153">
        <f t="shared" si="16"/>
        <v>0</v>
      </c>
      <c r="AU49" s="153">
        <f t="shared" si="17"/>
        <v>0</v>
      </c>
      <c r="AV49" s="153">
        <f>+AU48+AU49</f>
        <v>0</v>
      </c>
      <c r="AW49" s="153">
        <f t="shared" ref="AW49:AW55" si="18">+AW48+AU49</f>
        <v>0</v>
      </c>
      <c r="AX49" s="109"/>
      <c r="BF49" s="100" t="s">
        <v>445</v>
      </c>
      <c r="BG49" s="158">
        <f>+SUM(U52:W55)</f>
        <v>0</v>
      </c>
    </row>
    <row r="50" spans="1:64" ht="10" customHeight="1" x14ac:dyDescent="0.3">
      <c r="A50" s="68"/>
      <c r="B50" s="211" t="s">
        <v>364</v>
      </c>
      <c r="C50" s="211"/>
      <c r="D50" s="211"/>
      <c r="E50" s="211"/>
      <c r="F50" s="211"/>
      <c r="G50" s="211"/>
      <c r="H50" s="211"/>
      <c r="I50" s="224" t="str">
        <f>IF('Road 5'!$AS$25=1,"",+VLOOKUP('Road 5'!$AS$25,Schedule!$B:$D,3))</f>
        <v/>
      </c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12">
        <f>+IF(AND(AT50=1,AV50=1),Schedule!$N$1,IF(AND(AT50=1,AV50&gt;1),Schedule!$N$3,IF(AND(AT50&gt;1,AV50=1),Schedule!$N$2,IF(AND(AT50&gt;1,AV50&gt;1),Schedule!$N$3,0))))</f>
        <v>0</v>
      </c>
      <c r="V50" s="212"/>
      <c r="W50" s="212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69"/>
      <c r="AK50" s="110"/>
      <c r="AL50" s="110"/>
      <c r="AM50" s="110"/>
      <c r="AS50" s="108"/>
      <c r="AT50" s="153">
        <f t="shared" si="16"/>
        <v>0</v>
      </c>
      <c r="AU50" s="153">
        <f t="shared" si="17"/>
        <v>0</v>
      </c>
      <c r="AV50" s="153">
        <f>AU50+AU48+AU49</f>
        <v>0</v>
      </c>
      <c r="AW50" s="153">
        <f t="shared" si="18"/>
        <v>0</v>
      </c>
      <c r="AX50" s="109"/>
      <c r="BF50" s="100" t="s">
        <v>446</v>
      </c>
      <c r="BG50" s="158">
        <f>+SUM(AD52:AE55)</f>
        <v>0</v>
      </c>
    </row>
    <row r="51" spans="1:64" ht="10" customHeight="1" x14ac:dyDescent="0.3">
      <c r="A51" s="68"/>
      <c r="B51" s="211" t="s">
        <v>365</v>
      </c>
      <c r="C51" s="211"/>
      <c r="D51" s="211"/>
      <c r="E51" s="211"/>
      <c r="F51" s="211"/>
      <c r="G51" s="211"/>
      <c r="H51" s="211"/>
      <c r="I51" s="224" t="str">
        <f>IF('Road 5'!$AS$30=1,"",+VLOOKUP('Road 5'!$AS$30,Schedule!$B:$D,3))</f>
        <v/>
      </c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12">
        <f>+IF(AND(AT51=1,AV51=1),Schedule!$N$1,IF(AND(AT51=1,AV51&gt;1),Schedule!$N$3,IF(AND(AT51&gt;1,AV51=1),Schedule!$N$2,IF(AND(AT51&gt;1,AV51&gt;1),Schedule!$N$3,0))))</f>
        <v>0</v>
      </c>
      <c r="V51" s="212"/>
      <c r="W51" s="212"/>
      <c r="X51" s="94"/>
      <c r="Y51" s="94" t="s">
        <v>366</v>
      </c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69"/>
      <c r="AK51" s="110"/>
      <c r="AL51" s="110"/>
      <c r="AM51" s="110"/>
      <c r="AS51" s="108"/>
      <c r="AT51" s="153">
        <f t="shared" si="16"/>
        <v>0</v>
      </c>
      <c r="AU51" s="153">
        <f t="shared" si="17"/>
        <v>0</v>
      </c>
      <c r="AV51" s="153">
        <f>+AU48+AU49+AU50+AU51</f>
        <v>0</v>
      </c>
      <c r="AW51" s="153">
        <f t="shared" si="18"/>
        <v>0</v>
      </c>
      <c r="AX51" s="109"/>
      <c r="BF51" s="100" t="s">
        <v>416</v>
      </c>
      <c r="BG51" s="43">
        <f>+'Road 5'!$AC$72</f>
        <v>0</v>
      </c>
    </row>
    <row r="52" spans="1:64" ht="10" customHeight="1" x14ac:dyDescent="0.3">
      <c r="A52" s="68"/>
      <c r="B52" s="211" t="s">
        <v>367</v>
      </c>
      <c r="C52" s="211"/>
      <c r="D52" s="211"/>
      <c r="E52" s="211"/>
      <c r="F52" s="211"/>
      <c r="G52" s="211"/>
      <c r="H52" s="211"/>
      <c r="I52" s="224" t="str">
        <f>IF('Road 5'!$AS$38=1,"",+VLOOKUP('Road 5'!$AS$38,Schedule!$G:$H,2))</f>
        <v/>
      </c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12">
        <f>+IF(AND(AT52=1,AV52=1),Schedule!$N$1,IF(AND(AT52=1,AV52&gt;1),Schedule!$N$3,IF(AND(AT52&gt;1,AV52=1),Schedule!$N$2,IF(AND(AT52&gt;1,AV52&gt;1),Schedule!$N$3,0))))</f>
        <v>0</v>
      </c>
      <c r="V52" s="212"/>
      <c r="W52" s="212"/>
      <c r="X52" s="94"/>
      <c r="Y52" s="94">
        <f>IF('Road 5'!$H$40=0,0,ROUND('Road 5'!$H$40/Schedule!$Q$1,0)+1)</f>
        <v>0</v>
      </c>
      <c r="Z52" s="94" t="s">
        <v>368</v>
      </c>
      <c r="AA52" s="111" t="s">
        <v>369</v>
      </c>
      <c r="AB52" s="225">
        <f>+Schedule!$N$5</f>
        <v>0</v>
      </c>
      <c r="AC52" s="225"/>
      <c r="AD52" s="226">
        <f>+Y52*AB52</f>
        <v>0</v>
      </c>
      <c r="AE52" s="226"/>
      <c r="AF52" s="94"/>
      <c r="AG52" s="94"/>
      <c r="AH52" s="94"/>
      <c r="AI52" s="94"/>
      <c r="AJ52" s="69"/>
      <c r="AK52" s="110"/>
      <c r="AL52" s="110"/>
      <c r="AM52" s="110"/>
      <c r="AS52" s="108"/>
      <c r="AT52" s="153">
        <f t="shared" si="16"/>
        <v>0</v>
      </c>
      <c r="AU52" s="153">
        <f t="shared" si="17"/>
        <v>0</v>
      </c>
      <c r="AV52" s="153">
        <f>+AU48+AU49+AU50+AU51+AU52</f>
        <v>0</v>
      </c>
      <c r="AW52" s="153">
        <f t="shared" si="18"/>
        <v>0</v>
      </c>
      <c r="AX52" s="109"/>
    </row>
    <row r="53" spans="1:64" ht="10" customHeight="1" x14ac:dyDescent="0.3">
      <c r="A53" s="68"/>
      <c r="B53" s="211" t="s">
        <v>370</v>
      </c>
      <c r="C53" s="211"/>
      <c r="D53" s="211"/>
      <c r="E53" s="211"/>
      <c r="F53" s="211"/>
      <c r="G53" s="211"/>
      <c r="H53" s="211"/>
      <c r="I53" s="224" t="str">
        <f>IF('Road 5'!$AS$44=1,"",+VLOOKUP('Road 5'!$AS$44,Schedule!$G:$H,2))</f>
        <v/>
      </c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12">
        <f>+IF(AND(AT53=1,AV53=1),Schedule!$N$1,IF(AND(AT53=1,AV53&gt;1),Schedule!$N$3,IF(AND(AT53&gt;1,AV53=1),Schedule!$N$2,IF(AND(AT53&gt;1,AV53&gt;1),Schedule!$N$3,0))))</f>
        <v>0</v>
      </c>
      <c r="V53" s="212"/>
      <c r="W53" s="212"/>
      <c r="X53" s="94"/>
      <c r="Y53" s="94">
        <f>IF('Road 5'!$H$46=0,0,ROUND('Road 5'!$H$46/Schedule!$Q$1,0)+1)</f>
        <v>0</v>
      </c>
      <c r="Z53" s="94" t="s">
        <v>368</v>
      </c>
      <c r="AA53" s="111" t="s">
        <v>369</v>
      </c>
      <c r="AB53" s="225">
        <f>+Schedule!$N$5</f>
        <v>0</v>
      </c>
      <c r="AC53" s="225"/>
      <c r="AD53" s="212">
        <f t="shared" ref="AD53:AD55" si="19">+Y53*AB53</f>
        <v>0</v>
      </c>
      <c r="AE53" s="212"/>
      <c r="AF53" s="94"/>
      <c r="AG53" s="94"/>
      <c r="AH53" s="94"/>
      <c r="AI53" s="94"/>
      <c r="AJ53" s="69"/>
      <c r="AK53" s="110"/>
      <c r="AL53" s="110"/>
      <c r="AM53" s="110"/>
      <c r="AS53" s="108"/>
      <c r="AT53" s="153">
        <f t="shared" si="16"/>
        <v>0</v>
      </c>
      <c r="AU53" s="153">
        <f t="shared" si="17"/>
        <v>0</v>
      </c>
      <c r="AV53" s="153">
        <f>+AU48+AU49+AU50+AU51+AU52+AU53</f>
        <v>0</v>
      </c>
      <c r="AW53" s="153">
        <f t="shared" si="18"/>
        <v>0</v>
      </c>
      <c r="AX53" s="109"/>
    </row>
    <row r="54" spans="1:64" ht="10" customHeight="1" x14ac:dyDescent="0.3">
      <c r="A54" s="68"/>
      <c r="B54" s="211" t="s">
        <v>371</v>
      </c>
      <c r="C54" s="211"/>
      <c r="D54" s="211"/>
      <c r="E54" s="211"/>
      <c r="F54" s="211"/>
      <c r="G54" s="211"/>
      <c r="H54" s="211"/>
      <c r="I54" s="224" t="str">
        <f>IF('Road 5'!$AS$50=1,"",+VLOOKUP('Road 5'!$AS$50,Schedule!$G:$H,2))</f>
        <v/>
      </c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12">
        <f>+IF(AND(AT54=1,AV54=1),Schedule!$N$1,IF(AND(AT54=1,AV54&gt;1),Schedule!$N$3,IF(AND(AT54&gt;1,AV54=1),Schedule!$N$2,IF(AND(AT54&gt;1,AV54&gt;1),Schedule!$N$3,0))))</f>
        <v>0</v>
      </c>
      <c r="V54" s="212"/>
      <c r="W54" s="212"/>
      <c r="X54" s="94"/>
      <c r="Y54" s="94">
        <f>IF('Road 5'!$H$52=0,0,ROUND('Road 5'!$H$52/Schedule!$Q$1,0)+1)</f>
        <v>0</v>
      </c>
      <c r="Z54" s="94" t="s">
        <v>368</v>
      </c>
      <c r="AA54" s="111" t="s">
        <v>369</v>
      </c>
      <c r="AB54" s="225">
        <f>+Schedule!$N$5</f>
        <v>0</v>
      </c>
      <c r="AC54" s="225"/>
      <c r="AD54" s="212">
        <f t="shared" si="19"/>
        <v>0</v>
      </c>
      <c r="AE54" s="212"/>
      <c r="AF54" s="94"/>
      <c r="AG54" s="94"/>
      <c r="AH54" s="94"/>
      <c r="AI54" s="94"/>
      <c r="AJ54" s="69"/>
      <c r="AK54" s="110"/>
      <c r="AL54" s="110"/>
      <c r="AM54" s="110"/>
      <c r="AS54" s="108"/>
      <c r="AT54" s="153">
        <f t="shared" si="16"/>
        <v>0</v>
      </c>
      <c r="AU54" s="153">
        <f t="shared" si="17"/>
        <v>0</v>
      </c>
      <c r="AV54" s="153">
        <f>+AU48+AU49+AU50+AU51+AU52+AU53+AU54</f>
        <v>0</v>
      </c>
      <c r="AW54" s="153">
        <f t="shared" si="18"/>
        <v>0</v>
      </c>
      <c r="AX54" s="109"/>
    </row>
    <row r="55" spans="1:64" ht="10" customHeight="1" x14ac:dyDescent="0.3">
      <c r="A55" s="68"/>
      <c r="B55" s="211" t="s">
        <v>372</v>
      </c>
      <c r="C55" s="211"/>
      <c r="D55" s="211"/>
      <c r="E55" s="211"/>
      <c r="F55" s="211"/>
      <c r="G55" s="211"/>
      <c r="H55" s="211"/>
      <c r="I55" s="224" t="str">
        <f>IF('Road 5'!$AS$56=1,"",+VLOOKUP('Road 5'!$AS$56,Schedule!$G:$H,2))</f>
        <v/>
      </c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12">
        <f>+IF(AND(AT55=1,AV55=1),Schedule!$N$1,IF(AND(AT55=1,AV55&gt;1),Schedule!$N$3,IF(AND(AT55&gt;1,AV55=1),Schedule!$N$2,IF(AND(AT55&gt;1,AV55&gt;1),Schedule!$N$3,0))))</f>
        <v>0</v>
      </c>
      <c r="V55" s="212"/>
      <c r="W55" s="212"/>
      <c r="X55" s="94"/>
      <c r="Y55" s="94">
        <f>IF('Road 5'!$H$58=0,0,ROUND('Road 5'!$H$58/Schedule!$Q$1,0)+1)</f>
        <v>0</v>
      </c>
      <c r="Z55" s="94" t="s">
        <v>368</v>
      </c>
      <c r="AA55" s="111" t="s">
        <v>369</v>
      </c>
      <c r="AB55" s="225">
        <f>+Schedule!$N$5</f>
        <v>0</v>
      </c>
      <c r="AC55" s="225"/>
      <c r="AD55" s="212">
        <f t="shared" si="19"/>
        <v>0</v>
      </c>
      <c r="AE55" s="212"/>
      <c r="AF55" s="94"/>
      <c r="AG55" s="94"/>
      <c r="AH55" s="94"/>
      <c r="AI55" s="94"/>
      <c r="AJ55" s="69"/>
      <c r="AK55" s="110"/>
      <c r="AL55" s="110"/>
      <c r="AM55" s="110"/>
      <c r="AS55" s="108"/>
      <c r="AT55" s="153">
        <f t="shared" si="16"/>
        <v>0</v>
      </c>
      <c r="AU55" s="153">
        <f t="shared" si="17"/>
        <v>0</v>
      </c>
      <c r="AV55" s="153">
        <f>+AU48+AU49+AU50+AU51+AU52+AU53+AU54+AU55</f>
        <v>0</v>
      </c>
      <c r="AW55" s="153">
        <f t="shared" si="18"/>
        <v>0</v>
      </c>
      <c r="AX55" s="109"/>
      <c r="BF55" s="100"/>
      <c r="BG55" s="158"/>
    </row>
    <row r="56" spans="1:64" ht="10" customHeight="1" x14ac:dyDescent="0.3">
      <c r="A56" s="68"/>
      <c r="B56" s="98"/>
      <c r="C56" s="98"/>
      <c r="D56" s="98"/>
      <c r="E56" s="98"/>
      <c r="F56" s="98"/>
      <c r="G56" s="98"/>
      <c r="H56" s="98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107"/>
      <c r="V56" s="107"/>
      <c r="W56" s="107"/>
      <c r="X56" s="94"/>
      <c r="Y56" s="94"/>
      <c r="Z56" s="94"/>
      <c r="AA56" s="111"/>
      <c r="AB56" s="112"/>
      <c r="AC56" s="112"/>
      <c r="AD56" s="107"/>
      <c r="AE56" s="107"/>
      <c r="AF56" s="94"/>
      <c r="AG56" s="94"/>
      <c r="AH56" s="94"/>
      <c r="AI56" s="94"/>
      <c r="AJ56" s="69"/>
      <c r="AK56" s="110"/>
      <c r="AL56" s="110"/>
      <c r="AM56" s="110"/>
      <c r="AS56" s="108"/>
      <c r="AX56" s="109"/>
      <c r="BF56" s="100"/>
      <c r="BG56" s="158"/>
    </row>
    <row r="57" spans="1:64" ht="10" customHeight="1" x14ac:dyDescent="0.3">
      <c r="A57" s="68"/>
      <c r="B57" s="98"/>
      <c r="C57" s="159" t="s">
        <v>451</v>
      </c>
      <c r="D57" s="98"/>
      <c r="E57" s="98"/>
      <c r="F57" s="98"/>
      <c r="G57" s="98"/>
      <c r="H57" s="98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107"/>
      <c r="V57" s="107"/>
      <c r="W57" s="107"/>
      <c r="X57" s="94"/>
      <c r="Y57" s="94"/>
      <c r="Z57" s="94"/>
      <c r="AA57" s="111"/>
      <c r="AB57" s="112"/>
      <c r="AC57" s="112"/>
      <c r="AD57" s="107"/>
      <c r="AE57" s="107"/>
      <c r="AF57" s="94"/>
      <c r="AG57" s="94"/>
      <c r="AH57" s="94"/>
      <c r="AI57" s="94"/>
      <c r="AJ57" s="69"/>
      <c r="AK57" s="110"/>
      <c r="AL57" s="110"/>
      <c r="AM57" s="110"/>
      <c r="AS57" s="108"/>
      <c r="AX57" s="109"/>
      <c r="BF57" s="100" t="str">
        <f>+C57</f>
        <v>Road 6</v>
      </c>
      <c r="BG57" s="158"/>
    </row>
    <row r="58" spans="1:64" ht="10" customHeight="1" x14ac:dyDescent="0.3">
      <c r="A58" s="68"/>
      <c r="B58" s="211" t="s">
        <v>362</v>
      </c>
      <c r="C58" s="211"/>
      <c r="D58" s="211"/>
      <c r="E58" s="211"/>
      <c r="F58" s="211"/>
      <c r="G58" s="211"/>
      <c r="H58" s="211"/>
      <c r="I58" s="224" t="str">
        <f>IF('Road 6'!$AS$15=1,"",+VLOOKUP('Road 6'!$AS$15,Schedule!$B:$D,3))</f>
        <v/>
      </c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12">
        <f>+IF(AND(AT58=1,AV58=1),Schedule!$N$1,IF(AND(AT58=1,AV58&gt;1),Schedule!$N$3,IF(AND(AT58&gt;1,AV58=1),Schedule!$N$2,IF(AND(AT58&gt;1,AV58&gt;1),Schedule!$N$3,0))))</f>
        <v>0</v>
      </c>
      <c r="V58" s="212"/>
      <c r="W58" s="212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69"/>
      <c r="AK58" s="110"/>
      <c r="AL58" s="110"/>
      <c r="AM58" s="110"/>
      <c r="AS58" s="108"/>
      <c r="AT58" s="153">
        <f t="shared" ref="AT58:AT65" si="20">IF(AU58=0,0,$BL$58)</f>
        <v>0</v>
      </c>
      <c r="AU58" s="153">
        <f t="shared" ref="AU58:AU65" si="21">+IF(I58="",0,1)</f>
        <v>0</v>
      </c>
      <c r="AV58" s="153">
        <f>+AU58</f>
        <v>0</v>
      </c>
      <c r="AW58" s="153">
        <f>+AW55+AU58</f>
        <v>0</v>
      </c>
      <c r="AX58" s="109"/>
      <c r="BF58" s="100" t="s">
        <v>444</v>
      </c>
      <c r="BG58" s="158">
        <f>+SUM(U58:W61)</f>
        <v>0</v>
      </c>
      <c r="BK58" s="43">
        <f>+IF(SUM(AU58:AU65)&gt;0,1,0)</f>
        <v>0</v>
      </c>
      <c r="BL58" s="153">
        <f>IF(BK58=0,0,BK8+BK18+BK28+BK38+BK48+BK58)</f>
        <v>0</v>
      </c>
    </row>
    <row r="59" spans="1:64" ht="10" customHeight="1" x14ac:dyDescent="0.3">
      <c r="A59" s="68"/>
      <c r="B59" s="211" t="s">
        <v>363</v>
      </c>
      <c r="C59" s="211"/>
      <c r="D59" s="211"/>
      <c r="E59" s="211"/>
      <c r="F59" s="211"/>
      <c r="G59" s="211"/>
      <c r="H59" s="211"/>
      <c r="I59" s="224" t="str">
        <f>IF('Road 6'!$AS$20=1,"",+VLOOKUP('Road 6'!$AS$20,Schedule!$B:$D,3))</f>
        <v/>
      </c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12">
        <f>+IF(AND(AT59=1,AV59=1),Schedule!$N$1,IF(AND(AT59=1,AV59&gt;1),Schedule!$N$3,IF(AND(AT59&gt;1,AV59=1),Schedule!$N$2,IF(AND(AT59&gt;1,AV59&gt;1),Schedule!$N$3,0))))</f>
        <v>0</v>
      </c>
      <c r="V59" s="212"/>
      <c r="W59" s="212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69"/>
      <c r="AK59" s="110"/>
      <c r="AL59" s="110"/>
      <c r="AM59" s="110"/>
      <c r="AS59" s="108"/>
      <c r="AT59" s="153">
        <f t="shared" si="20"/>
        <v>0</v>
      </c>
      <c r="AU59" s="153">
        <f t="shared" si="21"/>
        <v>0</v>
      </c>
      <c r="AV59" s="153">
        <f>+AU58+AU59</f>
        <v>0</v>
      </c>
      <c r="AW59" s="153">
        <f t="shared" ref="AW59:AW65" si="22">+AW58+AU59</f>
        <v>0</v>
      </c>
      <c r="AX59" s="109"/>
      <c r="BF59" s="100" t="s">
        <v>445</v>
      </c>
      <c r="BG59" s="158">
        <f>+SUM(U62:W65)</f>
        <v>0</v>
      </c>
    </row>
    <row r="60" spans="1:64" ht="10" customHeight="1" x14ac:dyDescent="0.3">
      <c r="A60" s="68"/>
      <c r="B60" s="211" t="s">
        <v>364</v>
      </c>
      <c r="C60" s="211"/>
      <c r="D60" s="211"/>
      <c r="E60" s="211"/>
      <c r="F60" s="211"/>
      <c r="G60" s="211"/>
      <c r="H60" s="211"/>
      <c r="I60" s="224" t="str">
        <f>IF('Road 6'!$AS$25=1,"",+VLOOKUP('Road 6'!$AS$25,Schedule!$B:$D,3))</f>
        <v/>
      </c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12">
        <f>+IF(AND(AT60=1,AV60=1),Schedule!$N$1,IF(AND(AT60=1,AV60&gt;1),Schedule!$N$3,IF(AND(AT60&gt;1,AV60=1),Schedule!$N$2,IF(AND(AT60&gt;1,AV60&gt;1),Schedule!$N$3,0))))</f>
        <v>0</v>
      </c>
      <c r="V60" s="212"/>
      <c r="W60" s="212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69"/>
      <c r="AK60" s="110"/>
      <c r="AL60" s="110"/>
      <c r="AM60" s="110"/>
      <c r="AS60" s="108"/>
      <c r="AT60" s="153">
        <f t="shared" si="20"/>
        <v>0</v>
      </c>
      <c r="AU60" s="153">
        <f t="shared" si="21"/>
        <v>0</v>
      </c>
      <c r="AV60" s="153">
        <f>AU60+AU58+AU59</f>
        <v>0</v>
      </c>
      <c r="AW60" s="153">
        <f t="shared" si="22"/>
        <v>0</v>
      </c>
      <c r="AX60" s="109"/>
      <c r="BF60" s="100" t="s">
        <v>446</v>
      </c>
      <c r="BG60" s="158">
        <f>+SUM(AD62:AE65)</f>
        <v>0</v>
      </c>
    </row>
    <row r="61" spans="1:64" ht="10" customHeight="1" x14ac:dyDescent="0.3">
      <c r="A61" s="68"/>
      <c r="B61" s="211" t="s">
        <v>365</v>
      </c>
      <c r="C61" s="211"/>
      <c r="D61" s="211"/>
      <c r="E61" s="211"/>
      <c r="F61" s="211"/>
      <c r="G61" s="211"/>
      <c r="H61" s="211"/>
      <c r="I61" s="224" t="str">
        <f>IF('Road 6'!$AS$30=1,"",+VLOOKUP('Road 6'!$AS$30,Schedule!$B:$D,3))</f>
        <v/>
      </c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12">
        <f>+IF(AND(AT61=1,AV61=1),Schedule!$N$1,IF(AND(AT61=1,AV61&gt;1),Schedule!$N$3,IF(AND(AT61&gt;1,AV61=1),Schedule!$N$2,IF(AND(AT61&gt;1,AV61&gt;1),Schedule!$N$3,0))))</f>
        <v>0</v>
      </c>
      <c r="V61" s="212"/>
      <c r="W61" s="212"/>
      <c r="X61" s="94"/>
      <c r="Y61" s="94" t="s">
        <v>366</v>
      </c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69"/>
      <c r="AK61" s="110"/>
      <c r="AL61" s="110"/>
      <c r="AM61" s="110"/>
      <c r="AS61" s="108"/>
      <c r="AT61" s="153">
        <f t="shared" si="20"/>
        <v>0</v>
      </c>
      <c r="AU61" s="153">
        <f t="shared" si="21"/>
        <v>0</v>
      </c>
      <c r="AV61" s="153">
        <f>+AU58+AU59+AU60+AU61</f>
        <v>0</v>
      </c>
      <c r="AW61" s="153">
        <f t="shared" si="22"/>
        <v>0</v>
      </c>
      <c r="AX61" s="109"/>
      <c r="BF61" s="100" t="s">
        <v>416</v>
      </c>
      <c r="BG61" s="43">
        <f>+'Road 6'!$AC$72</f>
        <v>0</v>
      </c>
    </row>
    <row r="62" spans="1:64" ht="10" customHeight="1" x14ac:dyDescent="0.3">
      <c r="A62" s="68"/>
      <c r="B62" s="211" t="s">
        <v>367</v>
      </c>
      <c r="C62" s="211"/>
      <c r="D62" s="211"/>
      <c r="E62" s="211"/>
      <c r="F62" s="211"/>
      <c r="G62" s="211"/>
      <c r="H62" s="211"/>
      <c r="I62" s="224" t="str">
        <f>IF('Road 6'!$AS$38=1,"",+VLOOKUP('Road 6'!$AS$38,Schedule!$G:$H,2))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+IF(AND(AT62=1,AV62=1),Schedule!$N$1,IF(AND(AT62=1,AV62&gt;1),Schedule!$N$3,IF(AND(AT62&gt;1,AV62=1),Schedule!$N$2,IF(AND(AT62&gt;1,AV62&gt;1),Schedule!$N$3,0))))</f>
        <v>0</v>
      </c>
      <c r="V62" s="212"/>
      <c r="W62" s="212"/>
      <c r="X62" s="94"/>
      <c r="Y62" s="94">
        <f>IF('Road 6'!$H$40=0,0,ROUND('Road 6'!$H$40/Schedule!$Q$1,0)+1)</f>
        <v>0</v>
      </c>
      <c r="Z62" s="94" t="s">
        <v>368</v>
      </c>
      <c r="AA62" s="111" t="s">
        <v>369</v>
      </c>
      <c r="AB62" s="225">
        <f>+Schedule!$N$5</f>
        <v>0</v>
      </c>
      <c r="AC62" s="225"/>
      <c r="AD62" s="226">
        <f>+Y62*AB62</f>
        <v>0</v>
      </c>
      <c r="AE62" s="226"/>
      <c r="AF62" s="94"/>
      <c r="AG62" s="94"/>
      <c r="AH62" s="94"/>
      <c r="AI62" s="94"/>
      <c r="AJ62" s="69"/>
      <c r="AK62" s="110"/>
      <c r="AL62" s="110"/>
      <c r="AM62" s="110"/>
      <c r="AS62" s="108"/>
      <c r="AT62" s="153">
        <f t="shared" si="20"/>
        <v>0</v>
      </c>
      <c r="AU62" s="153">
        <f t="shared" si="21"/>
        <v>0</v>
      </c>
      <c r="AV62" s="153">
        <f>+AU58+AU59+AU60+AU61+AU62</f>
        <v>0</v>
      </c>
      <c r="AW62" s="153">
        <f t="shared" si="22"/>
        <v>0</v>
      </c>
      <c r="AX62" s="109"/>
    </row>
    <row r="63" spans="1:64" ht="10" customHeight="1" x14ac:dyDescent="0.3">
      <c r="A63" s="68"/>
      <c r="B63" s="211" t="s">
        <v>370</v>
      </c>
      <c r="C63" s="211"/>
      <c r="D63" s="211"/>
      <c r="E63" s="211"/>
      <c r="F63" s="211"/>
      <c r="G63" s="211"/>
      <c r="H63" s="211"/>
      <c r="I63" s="224" t="str">
        <f>IF('Road 6'!$AS$44=1,"",+VLOOKUP('Road 6'!$AS$44,Schedule!$G:$H,2))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+IF(AND(AT63=1,AV63=1),Schedule!$N$1,IF(AND(AT63=1,AV63&gt;1),Schedule!$N$3,IF(AND(AT63&gt;1,AV63=1),Schedule!$N$2,IF(AND(AT63&gt;1,AV63&gt;1),Schedule!$N$3,0))))</f>
        <v>0</v>
      </c>
      <c r="V63" s="212"/>
      <c r="W63" s="212"/>
      <c r="X63" s="94"/>
      <c r="Y63" s="94">
        <f>IF('Road 6'!$H$46=0,0,ROUND('Road 6'!$H$46/Schedule!$Q$1,0)+1)</f>
        <v>0</v>
      </c>
      <c r="Z63" s="94" t="s">
        <v>368</v>
      </c>
      <c r="AA63" s="111" t="s">
        <v>369</v>
      </c>
      <c r="AB63" s="225">
        <f>+Schedule!$N$5</f>
        <v>0</v>
      </c>
      <c r="AC63" s="225"/>
      <c r="AD63" s="212">
        <f t="shared" ref="AD63:AD65" si="23">+Y63*AB63</f>
        <v>0</v>
      </c>
      <c r="AE63" s="212"/>
      <c r="AF63" s="94"/>
      <c r="AG63" s="94"/>
      <c r="AH63" s="94"/>
      <c r="AI63" s="94"/>
      <c r="AJ63" s="69"/>
      <c r="AK63" s="110"/>
      <c r="AL63" s="110"/>
      <c r="AM63" s="110"/>
      <c r="AS63" s="108"/>
      <c r="AT63" s="153">
        <f t="shared" si="20"/>
        <v>0</v>
      </c>
      <c r="AU63" s="153">
        <f t="shared" si="21"/>
        <v>0</v>
      </c>
      <c r="AV63" s="153">
        <f>+AU58+AU59+AU60+AU61+AU62+AU63</f>
        <v>0</v>
      </c>
      <c r="AW63" s="153">
        <f t="shared" si="22"/>
        <v>0</v>
      </c>
      <c r="AX63" s="109"/>
    </row>
    <row r="64" spans="1:64" ht="10" customHeight="1" x14ac:dyDescent="0.3">
      <c r="A64" s="68"/>
      <c r="B64" s="211" t="s">
        <v>371</v>
      </c>
      <c r="C64" s="211"/>
      <c r="D64" s="211"/>
      <c r="E64" s="211"/>
      <c r="F64" s="211"/>
      <c r="G64" s="211"/>
      <c r="H64" s="211"/>
      <c r="I64" s="224" t="str">
        <f>IF('Road 6'!$AS$50=1,"",+VLOOKUP('Road 6'!$AS$50,Schedule!$G:$H,2))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+IF(AND(AT64=1,AV64=1),Schedule!$N$1,IF(AND(AT64=1,AV64&gt;1),Schedule!$N$3,IF(AND(AT64&gt;1,AV64=1),Schedule!$N$2,IF(AND(AT64&gt;1,AV64&gt;1),Schedule!$N$3,0))))</f>
        <v>0</v>
      </c>
      <c r="V64" s="212"/>
      <c r="W64" s="212"/>
      <c r="X64" s="94"/>
      <c r="Y64" s="94">
        <f>IF('Road 6'!$H$52=0,0,ROUND('Road 6'!$H$52/Schedule!$Q$1,0)+1)</f>
        <v>0</v>
      </c>
      <c r="Z64" s="94" t="s">
        <v>368</v>
      </c>
      <c r="AA64" s="111" t="s">
        <v>369</v>
      </c>
      <c r="AB64" s="225">
        <f>+Schedule!$N$5</f>
        <v>0</v>
      </c>
      <c r="AC64" s="225"/>
      <c r="AD64" s="212">
        <f t="shared" si="23"/>
        <v>0</v>
      </c>
      <c r="AE64" s="212"/>
      <c r="AF64" s="94"/>
      <c r="AG64" s="94"/>
      <c r="AH64" s="94"/>
      <c r="AI64" s="94"/>
      <c r="AJ64" s="69"/>
      <c r="AK64" s="110"/>
      <c r="AL64" s="110"/>
      <c r="AM64" s="110"/>
      <c r="AS64" s="108"/>
      <c r="AT64" s="153">
        <f t="shared" si="20"/>
        <v>0</v>
      </c>
      <c r="AU64" s="153">
        <f t="shared" si="21"/>
        <v>0</v>
      </c>
      <c r="AV64" s="153">
        <f>+AU58+AU59+AU60+AU61+AU62+AU63+AU64</f>
        <v>0</v>
      </c>
      <c r="AW64" s="153">
        <f t="shared" si="22"/>
        <v>0</v>
      </c>
      <c r="AX64" s="109"/>
    </row>
    <row r="65" spans="1:64" ht="10" customHeight="1" x14ac:dyDescent="0.3">
      <c r="A65" s="68"/>
      <c r="B65" s="211" t="s">
        <v>372</v>
      </c>
      <c r="C65" s="211"/>
      <c r="D65" s="211"/>
      <c r="E65" s="211"/>
      <c r="F65" s="211"/>
      <c r="G65" s="211"/>
      <c r="H65" s="211"/>
      <c r="I65" s="224" t="str">
        <f>IF('Road 6'!$AS$56=1,"",+VLOOKUP('Road 6'!$AS$56,Schedule!$G:$H,2))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+IF(AND(AT65=1,AV65=1),Schedule!$N$1,IF(AND(AT65=1,AV65&gt;1),Schedule!$N$3,IF(AND(AT65&gt;1,AV65=1),Schedule!$N$2,IF(AND(AT65&gt;1,AV65&gt;1),Schedule!$N$3,0))))</f>
        <v>0</v>
      </c>
      <c r="V65" s="212"/>
      <c r="W65" s="212"/>
      <c r="X65" s="94"/>
      <c r="Y65" s="94">
        <f>IF('Road 6'!$H$58=0,0,ROUND('Road 6'!$H$58/Schedule!$Q$1,0)+1)</f>
        <v>0</v>
      </c>
      <c r="Z65" s="94" t="s">
        <v>368</v>
      </c>
      <c r="AA65" s="111" t="s">
        <v>369</v>
      </c>
      <c r="AB65" s="225">
        <f>+Schedule!$N$5</f>
        <v>0</v>
      </c>
      <c r="AC65" s="225"/>
      <c r="AD65" s="212">
        <f t="shared" si="23"/>
        <v>0</v>
      </c>
      <c r="AE65" s="212"/>
      <c r="AF65" s="94"/>
      <c r="AG65" s="94"/>
      <c r="AH65" s="94"/>
      <c r="AI65" s="94"/>
      <c r="AJ65" s="69"/>
      <c r="AK65" s="110"/>
      <c r="AL65" s="110"/>
      <c r="AM65" s="110"/>
      <c r="AS65" s="108"/>
      <c r="AT65" s="153">
        <f t="shared" si="20"/>
        <v>0</v>
      </c>
      <c r="AU65" s="153">
        <f t="shared" si="21"/>
        <v>0</v>
      </c>
      <c r="AV65" s="153">
        <f>+AU58+AU59+AU60+AU61+AU62+AU63+AU64+AU65</f>
        <v>0</v>
      </c>
      <c r="AW65" s="153">
        <f t="shared" si="22"/>
        <v>0</v>
      </c>
      <c r="AX65" s="109"/>
      <c r="BF65" s="100"/>
      <c r="BG65" s="158"/>
    </row>
    <row r="66" spans="1:64" ht="10" customHeight="1" x14ac:dyDescent="0.3">
      <c r="A66" s="68"/>
      <c r="B66" s="98"/>
      <c r="C66" s="98"/>
      <c r="D66" s="98"/>
      <c r="E66" s="98"/>
      <c r="F66" s="98"/>
      <c r="G66" s="98"/>
      <c r="H66" s="98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107"/>
      <c r="V66" s="107"/>
      <c r="W66" s="107"/>
      <c r="X66" s="94"/>
      <c r="Y66" s="94"/>
      <c r="Z66" s="94"/>
      <c r="AA66" s="111"/>
      <c r="AB66" s="112"/>
      <c r="AC66" s="112"/>
      <c r="AD66" s="107"/>
      <c r="AE66" s="107"/>
      <c r="AF66" s="94"/>
      <c r="AG66" s="94"/>
      <c r="AH66" s="94"/>
      <c r="AI66" s="94"/>
      <c r="AJ66" s="69"/>
      <c r="AK66" s="110"/>
      <c r="AL66" s="110"/>
      <c r="AM66" s="110"/>
      <c r="AS66" s="108"/>
      <c r="AX66" s="109"/>
      <c r="BF66" s="100"/>
      <c r="BG66" s="158"/>
    </row>
    <row r="67" spans="1:64" ht="10" customHeight="1" x14ac:dyDescent="0.3">
      <c r="A67" s="68"/>
      <c r="B67" s="98"/>
      <c r="C67" s="159" t="s">
        <v>452</v>
      </c>
      <c r="D67" s="98"/>
      <c r="E67" s="98"/>
      <c r="F67" s="98"/>
      <c r="G67" s="98"/>
      <c r="H67" s="98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107"/>
      <c r="V67" s="107"/>
      <c r="W67" s="107"/>
      <c r="X67" s="94"/>
      <c r="Y67" s="94"/>
      <c r="Z67" s="94"/>
      <c r="AA67" s="111"/>
      <c r="AB67" s="112"/>
      <c r="AC67" s="112"/>
      <c r="AD67" s="107"/>
      <c r="AE67" s="107"/>
      <c r="AF67" s="94"/>
      <c r="AG67" s="94"/>
      <c r="AH67" s="94"/>
      <c r="AI67" s="94"/>
      <c r="AJ67" s="69"/>
      <c r="AK67" s="110"/>
      <c r="AL67" s="110"/>
      <c r="AM67" s="110"/>
      <c r="AS67" s="108"/>
      <c r="AX67" s="109"/>
      <c r="BF67" s="100" t="str">
        <f>+C67</f>
        <v>Road 7</v>
      </c>
      <c r="BG67" s="158"/>
    </row>
    <row r="68" spans="1:64" ht="10" customHeight="1" x14ac:dyDescent="0.3">
      <c r="A68" s="68"/>
      <c r="B68" s="211" t="s">
        <v>362</v>
      </c>
      <c r="C68" s="211"/>
      <c r="D68" s="211"/>
      <c r="E68" s="211"/>
      <c r="F68" s="211"/>
      <c r="G68" s="211"/>
      <c r="H68" s="211"/>
      <c r="I68" s="224" t="str">
        <f>IF('Road 7'!$AS$15=1,"",+VLOOKUP('Road 7'!$AS$15,Schedule!$B:$D,3))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+IF(AND(AT68=1,AV68=1),Schedule!$N$1,IF(AND(AT68=1,AV68&gt;1),Schedule!$N$3,IF(AND(AT68&gt;1,AV68=1),Schedule!$N$2,IF(AND(AT68&gt;1,AV68&gt;1),Schedule!$N$3,0))))</f>
        <v>0</v>
      </c>
      <c r="V68" s="212"/>
      <c r="W68" s="212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69"/>
      <c r="AK68" s="110"/>
      <c r="AL68" s="110"/>
      <c r="AM68" s="110"/>
      <c r="AS68" s="108"/>
      <c r="AT68" s="153">
        <f t="shared" ref="AT68:AT75" si="24">IF(AU68=0,0,$BL$68)</f>
        <v>0</v>
      </c>
      <c r="AU68" s="153">
        <f t="shared" ref="AU68:AU75" si="25">+IF(I68="",0,1)</f>
        <v>0</v>
      </c>
      <c r="AV68" s="153">
        <f>+AU68</f>
        <v>0</v>
      </c>
      <c r="AW68" s="153">
        <f>+AW65+AU68</f>
        <v>0</v>
      </c>
      <c r="AX68" s="109"/>
      <c r="BF68" s="100" t="s">
        <v>444</v>
      </c>
      <c r="BG68" s="158">
        <f>+SUM(U68:W71)</f>
        <v>0</v>
      </c>
      <c r="BK68" s="43">
        <f>+IF(SUM(AU68:AU75)&gt;0,1,0)</f>
        <v>0</v>
      </c>
      <c r="BL68" s="153">
        <f>IF(BK68=0,0,BK8+BK18+BK28+BK38+BK48+BK58+BK68)</f>
        <v>0</v>
      </c>
    </row>
    <row r="69" spans="1:64" ht="10" customHeight="1" x14ac:dyDescent="0.3">
      <c r="A69" s="68"/>
      <c r="B69" s="211" t="s">
        <v>363</v>
      </c>
      <c r="C69" s="211"/>
      <c r="D69" s="211"/>
      <c r="E69" s="211"/>
      <c r="F69" s="211"/>
      <c r="G69" s="211"/>
      <c r="H69" s="211"/>
      <c r="I69" s="224" t="str">
        <f>IF('Road 7'!$AS$20=1,"",+VLOOKUP('Road 7'!$AS$20,Schedule!$B:$D,3))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+IF(AND(AT69=1,AV69=1),Schedule!$N$1,IF(AND(AT69=1,AV69&gt;1),Schedule!$N$3,IF(AND(AT69&gt;1,AV69=1),Schedule!$N$2,IF(AND(AT69&gt;1,AV69&gt;1),Schedule!$N$3,0))))</f>
        <v>0</v>
      </c>
      <c r="V69" s="212"/>
      <c r="W69" s="212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69"/>
      <c r="AK69" s="110"/>
      <c r="AL69" s="110"/>
      <c r="AM69" s="110"/>
      <c r="AS69" s="108"/>
      <c r="AT69" s="153">
        <f t="shared" si="24"/>
        <v>0</v>
      </c>
      <c r="AU69" s="153">
        <f t="shared" si="25"/>
        <v>0</v>
      </c>
      <c r="AV69" s="153">
        <f>+AU68+AU69</f>
        <v>0</v>
      </c>
      <c r="AW69" s="153">
        <f t="shared" ref="AW69:AW75" si="26">+AW68+AU69</f>
        <v>0</v>
      </c>
      <c r="AX69" s="109"/>
      <c r="BF69" s="100" t="s">
        <v>445</v>
      </c>
      <c r="BG69" s="158">
        <f>+SUM(U72:W75)</f>
        <v>0</v>
      </c>
    </row>
    <row r="70" spans="1:64" ht="10" customHeight="1" x14ac:dyDescent="0.3">
      <c r="A70" s="68"/>
      <c r="B70" s="211" t="s">
        <v>364</v>
      </c>
      <c r="C70" s="211"/>
      <c r="D70" s="211"/>
      <c r="E70" s="211"/>
      <c r="F70" s="211"/>
      <c r="G70" s="211"/>
      <c r="H70" s="211"/>
      <c r="I70" s="224" t="str">
        <f>IF('Road 7'!$AS$25=1,"",+VLOOKUP('Road 7'!$AS$25,Schedule!$B:$D,3))</f>
        <v/>
      </c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12">
        <f>+IF(AND(AT70=1,AV70=1),Schedule!$N$1,IF(AND(AT70=1,AV70&gt;1),Schedule!$N$3,IF(AND(AT70&gt;1,AV70=1),Schedule!$N$2,IF(AND(AT70&gt;1,AV70&gt;1),Schedule!$N$3,0))))</f>
        <v>0</v>
      </c>
      <c r="V70" s="212"/>
      <c r="W70" s="212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69"/>
      <c r="AK70" s="110"/>
      <c r="AL70" s="110"/>
      <c r="AM70" s="110"/>
      <c r="AS70" s="108"/>
      <c r="AT70" s="153">
        <f t="shared" si="24"/>
        <v>0</v>
      </c>
      <c r="AU70" s="153">
        <f t="shared" si="25"/>
        <v>0</v>
      </c>
      <c r="AV70" s="153">
        <f>AU70+AU68+AU69</f>
        <v>0</v>
      </c>
      <c r="AW70" s="153">
        <f t="shared" si="26"/>
        <v>0</v>
      </c>
      <c r="AX70" s="109"/>
      <c r="BF70" s="100" t="s">
        <v>446</v>
      </c>
      <c r="BG70" s="158">
        <f>+SUM(AD72:AE75)</f>
        <v>0</v>
      </c>
    </row>
    <row r="71" spans="1:64" ht="10" customHeight="1" x14ac:dyDescent="0.3">
      <c r="A71" s="68"/>
      <c r="B71" s="211" t="s">
        <v>365</v>
      </c>
      <c r="C71" s="211"/>
      <c r="D71" s="211"/>
      <c r="E71" s="211"/>
      <c r="F71" s="211"/>
      <c r="G71" s="211"/>
      <c r="H71" s="211"/>
      <c r="I71" s="224" t="str">
        <f>IF('Road 7'!$AS$30=1,"",+VLOOKUP('Road 7'!$AS$30,Schedule!$B:$D,3))</f>
        <v/>
      </c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12">
        <f>+IF(AND(AT71=1,AV71=1),Schedule!$N$1,IF(AND(AT71=1,AV71&gt;1),Schedule!$N$3,IF(AND(AT71&gt;1,AV71=1),Schedule!$N$2,IF(AND(AT71&gt;1,AV71&gt;1),Schedule!$N$3,0))))</f>
        <v>0</v>
      </c>
      <c r="V71" s="212"/>
      <c r="W71" s="212"/>
      <c r="X71" s="94"/>
      <c r="Y71" s="94" t="s">
        <v>366</v>
      </c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  <c r="AK71" s="110"/>
      <c r="AL71" s="110"/>
      <c r="AM71" s="110"/>
      <c r="AS71" s="108"/>
      <c r="AT71" s="153">
        <f t="shared" si="24"/>
        <v>0</v>
      </c>
      <c r="AU71" s="153">
        <f t="shared" si="25"/>
        <v>0</v>
      </c>
      <c r="AV71" s="153">
        <f>+AU68+AU69+AU70+AU71</f>
        <v>0</v>
      </c>
      <c r="AW71" s="153">
        <f t="shared" si="26"/>
        <v>0</v>
      </c>
      <c r="AX71" s="109"/>
      <c r="BF71" s="100" t="s">
        <v>416</v>
      </c>
      <c r="BG71" s="43">
        <f>+'Road 7'!$AC$72</f>
        <v>0</v>
      </c>
    </row>
    <row r="72" spans="1:64" ht="10" customHeight="1" x14ac:dyDescent="0.3">
      <c r="A72" s="68"/>
      <c r="B72" s="211" t="s">
        <v>367</v>
      </c>
      <c r="C72" s="211"/>
      <c r="D72" s="211"/>
      <c r="E72" s="211"/>
      <c r="F72" s="211"/>
      <c r="G72" s="211"/>
      <c r="H72" s="211"/>
      <c r="I72" s="224" t="str">
        <f>IF('Road 7'!$AS$38=1,"",+VLOOKUP('Road 7'!$AS$38,Schedule!$G:$H,2))</f>
        <v/>
      </c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12">
        <f>+IF(AND(AT72=1,AV72=1),Schedule!$N$1,IF(AND(AT72=1,AV72&gt;1),Schedule!$N$3,IF(AND(AT72&gt;1,AV72=1),Schedule!$N$2,IF(AND(AT72&gt;1,AV72&gt;1),Schedule!$N$3,0))))</f>
        <v>0</v>
      </c>
      <c r="V72" s="212"/>
      <c r="W72" s="212"/>
      <c r="X72" s="94"/>
      <c r="Y72" s="94">
        <f>IF('Road 7'!$H$40=0,0,ROUND('Road 7'!$H$40/Schedule!$Q$1,0)+1)</f>
        <v>0</v>
      </c>
      <c r="Z72" s="94" t="s">
        <v>368</v>
      </c>
      <c r="AA72" s="111" t="s">
        <v>369</v>
      </c>
      <c r="AB72" s="225">
        <f>+Schedule!$N$5</f>
        <v>0</v>
      </c>
      <c r="AC72" s="225"/>
      <c r="AD72" s="226">
        <f>+Y72*AB72</f>
        <v>0</v>
      </c>
      <c r="AE72" s="226"/>
      <c r="AF72" s="94"/>
      <c r="AG72" s="94"/>
      <c r="AH72" s="94"/>
      <c r="AI72" s="94"/>
      <c r="AJ72" s="69"/>
      <c r="AK72" s="110"/>
      <c r="AL72" s="110"/>
      <c r="AM72" s="110"/>
      <c r="AS72" s="108"/>
      <c r="AT72" s="153">
        <f t="shared" si="24"/>
        <v>0</v>
      </c>
      <c r="AU72" s="153">
        <f t="shared" si="25"/>
        <v>0</v>
      </c>
      <c r="AV72" s="153">
        <f>+AU68+AU69+AU70+AU71+AU72</f>
        <v>0</v>
      </c>
      <c r="AW72" s="153">
        <f t="shared" si="26"/>
        <v>0</v>
      </c>
      <c r="AX72" s="109"/>
    </row>
    <row r="73" spans="1:64" ht="10" customHeight="1" x14ac:dyDescent="0.3">
      <c r="A73" s="68"/>
      <c r="B73" s="211" t="s">
        <v>370</v>
      </c>
      <c r="C73" s="211"/>
      <c r="D73" s="211"/>
      <c r="E73" s="211"/>
      <c r="F73" s="211"/>
      <c r="G73" s="211"/>
      <c r="H73" s="211"/>
      <c r="I73" s="224" t="str">
        <f>IF('Road 7'!$AS$44=1,"",+VLOOKUP('Road 7'!$AS$44,Schedule!$G:$H,2))</f>
        <v/>
      </c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12">
        <f>+IF(AND(AT73=1,AV73=1),Schedule!$N$1,IF(AND(AT73=1,AV73&gt;1),Schedule!$N$3,IF(AND(AT73&gt;1,AV73=1),Schedule!$N$2,IF(AND(AT73&gt;1,AV73&gt;1),Schedule!$N$3,0))))</f>
        <v>0</v>
      </c>
      <c r="V73" s="212"/>
      <c r="W73" s="212"/>
      <c r="X73" s="94"/>
      <c r="Y73" s="94">
        <f>IF('Road 7'!$H$46=0,0,ROUND('Road 7'!$H$46/Schedule!$Q$1,0)+1)</f>
        <v>0</v>
      </c>
      <c r="Z73" s="94" t="s">
        <v>368</v>
      </c>
      <c r="AA73" s="111" t="s">
        <v>369</v>
      </c>
      <c r="AB73" s="225">
        <f>+Schedule!$N$5</f>
        <v>0</v>
      </c>
      <c r="AC73" s="225"/>
      <c r="AD73" s="212">
        <f t="shared" ref="AD73:AD75" si="27">+Y73*AB73</f>
        <v>0</v>
      </c>
      <c r="AE73" s="212"/>
      <c r="AF73" s="94"/>
      <c r="AG73" s="94"/>
      <c r="AH73" s="94"/>
      <c r="AI73" s="94"/>
      <c r="AJ73" s="69"/>
      <c r="AK73" s="110"/>
      <c r="AL73" s="110"/>
      <c r="AM73" s="110"/>
      <c r="AS73" s="108"/>
      <c r="AT73" s="153">
        <f t="shared" si="24"/>
        <v>0</v>
      </c>
      <c r="AU73" s="153">
        <f t="shared" si="25"/>
        <v>0</v>
      </c>
      <c r="AV73" s="153">
        <f>+AU68+AU69+AU70+AU71+AU72+AU73</f>
        <v>0</v>
      </c>
      <c r="AW73" s="153">
        <f t="shared" si="26"/>
        <v>0</v>
      </c>
      <c r="AX73" s="109"/>
    </row>
    <row r="74" spans="1:64" ht="10" customHeight="1" x14ac:dyDescent="0.3">
      <c r="A74" s="68"/>
      <c r="B74" s="211" t="s">
        <v>371</v>
      </c>
      <c r="C74" s="211"/>
      <c r="D74" s="211"/>
      <c r="E74" s="211"/>
      <c r="F74" s="211"/>
      <c r="G74" s="211"/>
      <c r="H74" s="211"/>
      <c r="I74" s="224" t="str">
        <f>IF('Road 7'!$AS$50=1,"",+VLOOKUP('Road 7'!$AS$50,Schedule!$G:$H,2))</f>
        <v/>
      </c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12">
        <f>+IF(AND(AT74=1,AV74=1),Schedule!$N$1,IF(AND(AT74=1,AV74&gt;1),Schedule!$N$3,IF(AND(AT74&gt;1,AV74=1),Schedule!$N$2,IF(AND(AT74&gt;1,AV74&gt;1),Schedule!$N$3,0))))</f>
        <v>0</v>
      </c>
      <c r="V74" s="212"/>
      <c r="W74" s="212"/>
      <c r="X74" s="94"/>
      <c r="Y74" s="94">
        <f>IF('Road 7'!$H$52=0,0,ROUND('Road 7'!$H$52/Schedule!$Q$1,0)+1)</f>
        <v>0</v>
      </c>
      <c r="Z74" s="94" t="s">
        <v>368</v>
      </c>
      <c r="AA74" s="111" t="s">
        <v>369</v>
      </c>
      <c r="AB74" s="225">
        <f>+Schedule!$N$5</f>
        <v>0</v>
      </c>
      <c r="AC74" s="225"/>
      <c r="AD74" s="212">
        <f t="shared" si="27"/>
        <v>0</v>
      </c>
      <c r="AE74" s="212"/>
      <c r="AF74" s="94"/>
      <c r="AG74" s="94"/>
      <c r="AH74" s="94"/>
      <c r="AI74" s="94"/>
      <c r="AJ74" s="69"/>
      <c r="AK74" s="110"/>
      <c r="AL74" s="110"/>
      <c r="AM74" s="110"/>
      <c r="AS74" s="108"/>
      <c r="AT74" s="153">
        <f t="shared" si="24"/>
        <v>0</v>
      </c>
      <c r="AU74" s="153">
        <f t="shared" si="25"/>
        <v>0</v>
      </c>
      <c r="AV74" s="153">
        <f>+AU68+AU69+AU70+AU71+AU72+AU73+AU74</f>
        <v>0</v>
      </c>
      <c r="AW74" s="153">
        <f t="shared" si="26"/>
        <v>0</v>
      </c>
      <c r="AX74" s="109"/>
    </row>
    <row r="75" spans="1:64" ht="10" customHeight="1" x14ac:dyDescent="0.3">
      <c r="A75" s="68"/>
      <c r="B75" s="211" t="s">
        <v>372</v>
      </c>
      <c r="C75" s="211"/>
      <c r="D75" s="211"/>
      <c r="E75" s="211"/>
      <c r="F75" s="211"/>
      <c r="G75" s="211"/>
      <c r="H75" s="211"/>
      <c r="I75" s="224" t="str">
        <f>IF('Road 7'!$AS$56=1,"",+VLOOKUP('Road 7'!$AS$56,Schedule!$G:$H,2))</f>
        <v/>
      </c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12">
        <f>+IF(AND(AT75=1,AV75=1),Schedule!$N$1,IF(AND(AT75=1,AV75&gt;1),Schedule!$N$3,IF(AND(AT75&gt;1,AV75=1),Schedule!$N$2,IF(AND(AT75&gt;1,AV75&gt;1),Schedule!$N$3,0))))</f>
        <v>0</v>
      </c>
      <c r="V75" s="212"/>
      <c r="W75" s="212"/>
      <c r="X75" s="94"/>
      <c r="Y75" s="94">
        <f>IF('Road 7'!$H$58=0,0,ROUND('Road 7'!$H$58/Schedule!$Q$1,0)+1)</f>
        <v>0</v>
      </c>
      <c r="Z75" s="94" t="s">
        <v>368</v>
      </c>
      <c r="AA75" s="111" t="s">
        <v>369</v>
      </c>
      <c r="AB75" s="225">
        <f>+Schedule!$N$5</f>
        <v>0</v>
      </c>
      <c r="AC75" s="225"/>
      <c r="AD75" s="212">
        <f t="shared" si="27"/>
        <v>0</v>
      </c>
      <c r="AE75" s="212"/>
      <c r="AF75" s="94"/>
      <c r="AG75" s="94"/>
      <c r="AH75" s="94"/>
      <c r="AI75" s="94"/>
      <c r="AJ75" s="69"/>
      <c r="AK75" s="110"/>
      <c r="AL75" s="110"/>
      <c r="AM75" s="110"/>
      <c r="AS75" s="108"/>
      <c r="AT75" s="153">
        <f t="shared" si="24"/>
        <v>0</v>
      </c>
      <c r="AU75" s="153">
        <f t="shared" si="25"/>
        <v>0</v>
      </c>
      <c r="AV75" s="153">
        <f>+AU68+AU69+AU70+AU71+AU72+AU73+AU74+AU75</f>
        <v>0</v>
      </c>
      <c r="AW75" s="153">
        <f t="shared" si="26"/>
        <v>0</v>
      </c>
      <c r="AX75" s="109"/>
      <c r="BF75" s="100"/>
      <c r="BG75" s="158"/>
    </row>
    <row r="76" spans="1:64" ht="10" customHeight="1" x14ac:dyDescent="0.3">
      <c r="A76" s="68"/>
      <c r="B76" s="98"/>
      <c r="C76" s="98"/>
      <c r="D76" s="98"/>
      <c r="E76" s="98"/>
      <c r="F76" s="98"/>
      <c r="G76" s="98"/>
      <c r="H76" s="98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107"/>
      <c r="V76" s="107"/>
      <c r="W76" s="107"/>
      <c r="X76" s="94"/>
      <c r="Y76" s="94"/>
      <c r="Z76" s="94"/>
      <c r="AA76" s="111"/>
      <c r="AB76" s="112"/>
      <c r="AC76" s="112"/>
      <c r="AD76" s="107"/>
      <c r="AE76" s="107"/>
      <c r="AF76" s="94"/>
      <c r="AG76" s="94"/>
      <c r="AH76" s="94"/>
      <c r="AI76" s="94"/>
      <c r="AJ76" s="69"/>
      <c r="AK76" s="110"/>
      <c r="AL76" s="110"/>
      <c r="AM76" s="110"/>
      <c r="AS76" s="108"/>
      <c r="AX76" s="109"/>
      <c r="BF76" s="100"/>
      <c r="BG76" s="158"/>
    </row>
    <row r="77" spans="1:64" ht="10" customHeight="1" x14ac:dyDescent="0.3">
      <c r="A77" s="68"/>
      <c r="B77" s="98"/>
      <c r="C77" s="159" t="s">
        <v>453</v>
      </c>
      <c r="D77" s="98"/>
      <c r="E77" s="98"/>
      <c r="F77" s="98"/>
      <c r="G77" s="98"/>
      <c r="H77" s="98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107"/>
      <c r="V77" s="107"/>
      <c r="W77" s="107"/>
      <c r="X77" s="94"/>
      <c r="Y77" s="94"/>
      <c r="Z77" s="94"/>
      <c r="AA77" s="111"/>
      <c r="AB77" s="112"/>
      <c r="AC77" s="112"/>
      <c r="AD77" s="107"/>
      <c r="AE77" s="107"/>
      <c r="AF77" s="94"/>
      <c r="AG77" s="94"/>
      <c r="AH77" s="94"/>
      <c r="AI77" s="94"/>
      <c r="AJ77" s="69"/>
      <c r="AK77" s="110"/>
      <c r="AL77" s="110"/>
      <c r="AM77" s="110"/>
      <c r="AS77" s="108"/>
      <c r="AX77" s="109"/>
      <c r="BF77" s="100" t="str">
        <f>+C77</f>
        <v>Road 8</v>
      </c>
      <c r="BG77" s="158"/>
    </row>
    <row r="78" spans="1:64" ht="10" customHeight="1" x14ac:dyDescent="0.3">
      <c r="A78" s="68"/>
      <c r="B78" s="211" t="s">
        <v>362</v>
      </c>
      <c r="C78" s="211"/>
      <c r="D78" s="211"/>
      <c r="E78" s="211"/>
      <c r="F78" s="211"/>
      <c r="G78" s="211"/>
      <c r="H78" s="211"/>
      <c r="I78" s="224" t="str">
        <f>IF('Road 8'!$AS$15=1,"",+VLOOKUP('Road 8'!$AS$15,Schedule!$B:$D,3))</f>
        <v/>
      </c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12">
        <f>+IF(AND(AT78=1,AV78=1),Schedule!$N$1,IF(AND(AT78=1,AV78&gt;1),Schedule!$N$3,IF(AND(AT78&gt;1,AV78=1),Schedule!$N$2,IF(AND(AT78&gt;1,AV78&gt;1),Schedule!$N$3,0))))</f>
        <v>0</v>
      </c>
      <c r="V78" s="212"/>
      <c r="W78" s="212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69"/>
      <c r="AK78" s="110"/>
      <c r="AL78" s="110"/>
      <c r="AM78" s="110"/>
      <c r="AS78" s="108"/>
      <c r="AT78" s="153">
        <f t="shared" ref="AT78:AT85" si="28">IF(AU78=0,0,$BL$78)</f>
        <v>0</v>
      </c>
      <c r="AU78" s="153">
        <f t="shared" ref="AU78:AU85" si="29">+IF(I78="",0,1)</f>
        <v>0</v>
      </c>
      <c r="AV78" s="153">
        <f>+AU78</f>
        <v>0</v>
      </c>
      <c r="AW78" s="153">
        <f>+AW75+AU78</f>
        <v>0</v>
      </c>
      <c r="AX78" s="109"/>
      <c r="BF78" s="100" t="s">
        <v>444</v>
      </c>
      <c r="BG78" s="158">
        <f>+SUM(U78:W81)</f>
        <v>0</v>
      </c>
      <c r="BK78" s="43">
        <f>+IF(SUM(AU78:AU85)&gt;0,1,0)</f>
        <v>0</v>
      </c>
      <c r="BL78" s="153">
        <f>IF(BK78=0,0,BK8+BK18+BK28+BK38+BK48+BK58+BK68+BK78)</f>
        <v>0</v>
      </c>
    </row>
    <row r="79" spans="1:64" ht="10" customHeight="1" x14ac:dyDescent="0.3">
      <c r="A79" s="68"/>
      <c r="B79" s="211" t="s">
        <v>363</v>
      </c>
      <c r="C79" s="211"/>
      <c r="D79" s="211"/>
      <c r="E79" s="211"/>
      <c r="F79" s="211"/>
      <c r="G79" s="211"/>
      <c r="H79" s="211"/>
      <c r="I79" s="224" t="str">
        <f>IF('Road 8'!$AS$20=1,"",+VLOOKUP('Road 8'!$AS$20,Schedule!$B:$D,3))</f>
        <v/>
      </c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12">
        <f>+IF(AND(AT79=1,AV79=1),Schedule!$N$1,IF(AND(AT79=1,AV79&gt;1),Schedule!$N$3,IF(AND(AT79&gt;1,AV79=1),Schedule!$N$2,IF(AND(AT79&gt;1,AV79&gt;1),Schedule!$N$3,0))))</f>
        <v>0</v>
      </c>
      <c r="V79" s="212"/>
      <c r="W79" s="212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69"/>
      <c r="AK79" s="110"/>
      <c r="AL79" s="110"/>
      <c r="AM79" s="110"/>
      <c r="AS79" s="108"/>
      <c r="AT79" s="153">
        <f t="shared" si="28"/>
        <v>0</v>
      </c>
      <c r="AU79" s="153">
        <f t="shared" si="29"/>
        <v>0</v>
      </c>
      <c r="AV79" s="153">
        <f>+AU78+AU79</f>
        <v>0</v>
      </c>
      <c r="AW79" s="153">
        <f t="shared" ref="AW79:AW85" si="30">+AW78+AU79</f>
        <v>0</v>
      </c>
      <c r="AX79" s="109"/>
      <c r="BF79" s="100" t="s">
        <v>445</v>
      </c>
      <c r="BG79" s="158">
        <f>+SUM(U82:W85)</f>
        <v>0</v>
      </c>
    </row>
    <row r="80" spans="1:64" ht="10" customHeight="1" x14ac:dyDescent="0.3">
      <c r="A80" s="68"/>
      <c r="B80" s="211" t="s">
        <v>364</v>
      </c>
      <c r="C80" s="211"/>
      <c r="D80" s="211"/>
      <c r="E80" s="211"/>
      <c r="F80" s="211"/>
      <c r="G80" s="211"/>
      <c r="H80" s="211"/>
      <c r="I80" s="224" t="str">
        <f>IF('Road 8'!$AS$25=1,"",+VLOOKUP('Road 8'!$AS$25,Schedule!$B:$D,3))</f>
        <v/>
      </c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12">
        <f>+IF(AND(AT80=1,AV80=1),Schedule!$N$1,IF(AND(AT80=1,AV80&gt;1),Schedule!$N$3,IF(AND(AT80&gt;1,AV80=1),Schedule!$N$2,IF(AND(AT80&gt;1,AV80&gt;1),Schedule!$N$3,0))))</f>
        <v>0</v>
      </c>
      <c r="V80" s="212"/>
      <c r="W80" s="212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69"/>
      <c r="AK80" s="110"/>
      <c r="AL80" s="110"/>
      <c r="AM80" s="110"/>
      <c r="AS80" s="108"/>
      <c r="AT80" s="153">
        <f t="shared" si="28"/>
        <v>0</v>
      </c>
      <c r="AU80" s="153">
        <f t="shared" si="29"/>
        <v>0</v>
      </c>
      <c r="AV80" s="153">
        <f>AU80+AU78+AU79</f>
        <v>0</v>
      </c>
      <c r="AW80" s="153">
        <f t="shared" si="30"/>
        <v>0</v>
      </c>
      <c r="AX80" s="109"/>
      <c r="BF80" s="100" t="s">
        <v>446</v>
      </c>
      <c r="BG80" s="158">
        <f>+SUM(AD82:AE85)</f>
        <v>0</v>
      </c>
    </row>
    <row r="81" spans="1:64" ht="10" customHeight="1" x14ac:dyDescent="0.3">
      <c r="A81" s="68"/>
      <c r="B81" s="211" t="s">
        <v>365</v>
      </c>
      <c r="C81" s="211"/>
      <c r="D81" s="211"/>
      <c r="E81" s="211"/>
      <c r="F81" s="211"/>
      <c r="G81" s="211"/>
      <c r="H81" s="211"/>
      <c r="I81" s="224" t="str">
        <f>IF('Road 8'!$AS$30=1,"",+VLOOKUP('Road 8'!$AS$30,Schedule!$B:$D,3))</f>
        <v/>
      </c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12">
        <f>+IF(AND(AT81=1,AV81=1),Schedule!$N$1,IF(AND(AT81=1,AV81&gt;1),Schedule!$N$3,IF(AND(AT81&gt;1,AV81=1),Schedule!$N$2,IF(AND(AT81&gt;1,AV81&gt;1),Schedule!$N$3,0))))</f>
        <v>0</v>
      </c>
      <c r="V81" s="212"/>
      <c r="W81" s="212"/>
      <c r="X81" s="94"/>
      <c r="Y81" s="94" t="s">
        <v>366</v>
      </c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69"/>
      <c r="AK81" s="110"/>
      <c r="AL81" s="110"/>
      <c r="AM81" s="110"/>
      <c r="AS81" s="108"/>
      <c r="AT81" s="153">
        <f t="shared" si="28"/>
        <v>0</v>
      </c>
      <c r="AU81" s="153">
        <f t="shared" si="29"/>
        <v>0</v>
      </c>
      <c r="AV81" s="153">
        <f>+AU78+AU79+AU80+AU81</f>
        <v>0</v>
      </c>
      <c r="AW81" s="153">
        <f t="shared" si="30"/>
        <v>0</v>
      </c>
      <c r="AX81" s="109"/>
      <c r="BF81" s="100" t="s">
        <v>416</v>
      </c>
      <c r="BG81" s="43">
        <f>+'Road 8'!$AC$72</f>
        <v>0</v>
      </c>
    </row>
    <row r="82" spans="1:64" ht="10" customHeight="1" x14ac:dyDescent="0.3">
      <c r="A82" s="68"/>
      <c r="B82" s="211" t="s">
        <v>367</v>
      </c>
      <c r="C82" s="211"/>
      <c r="D82" s="211"/>
      <c r="E82" s="211"/>
      <c r="F82" s="211"/>
      <c r="G82" s="211"/>
      <c r="H82" s="211"/>
      <c r="I82" s="224" t="str">
        <f>IF('Road 8'!$AS$38=1,"",+VLOOKUP('Road 8'!$AS$38,Schedule!$G:$H,2))</f>
        <v/>
      </c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12">
        <f>+IF(AND(AT82=1,AV82=1),Schedule!$N$1,IF(AND(AT82=1,AV82&gt;1),Schedule!$N$3,IF(AND(AT82&gt;1,AV82=1),Schedule!$N$2,IF(AND(AT82&gt;1,AV82&gt;1),Schedule!$N$3,0))))</f>
        <v>0</v>
      </c>
      <c r="V82" s="212"/>
      <c r="W82" s="212"/>
      <c r="X82" s="94"/>
      <c r="Y82" s="94">
        <f>IF('Road 8'!$H$40=0,0,ROUND('Road 8'!$H$40/Schedule!$Q$1,0)+1)</f>
        <v>0</v>
      </c>
      <c r="Z82" s="94" t="s">
        <v>368</v>
      </c>
      <c r="AA82" s="111" t="s">
        <v>369</v>
      </c>
      <c r="AB82" s="225">
        <f>+Schedule!$N$5</f>
        <v>0</v>
      </c>
      <c r="AC82" s="225"/>
      <c r="AD82" s="226">
        <f>+Y82*AB82</f>
        <v>0</v>
      </c>
      <c r="AE82" s="226"/>
      <c r="AF82" s="94"/>
      <c r="AG82" s="94"/>
      <c r="AH82" s="94"/>
      <c r="AI82" s="94"/>
      <c r="AJ82" s="69"/>
      <c r="AK82" s="110"/>
      <c r="AL82" s="110"/>
      <c r="AM82" s="110"/>
      <c r="AS82" s="108"/>
      <c r="AT82" s="153">
        <f t="shared" si="28"/>
        <v>0</v>
      </c>
      <c r="AU82" s="153">
        <f t="shared" si="29"/>
        <v>0</v>
      </c>
      <c r="AV82" s="153">
        <f>+AU78+AU79+AU80+AU81+AU82</f>
        <v>0</v>
      </c>
      <c r="AW82" s="153">
        <f t="shared" si="30"/>
        <v>0</v>
      </c>
      <c r="AX82" s="109"/>
    </row>
    <row r="83" spans="1:64" ht="10" customHeight="1" x14ac:dyDescent="0.3">
      <c r="A83" s="68"/>
      <c r="B83" s="211" t="s">
        <v>370</v>
      </c>
      <c r="C83" s="211"/>
      <c r="D83" s="211"/>
      <c r="E83" s="211"/>
      <c r="F83" s="211"/>
      <c r="G83" s="211"/>
      <c r="H83" s="211"/>
      <c r="I83" s="224" t="str">
        <f>IF('Road 8'!$AS$44=1,"",+VLOOKUP('Road 8'!$AS$44,Schedule!$G:$H,2))</f>
        <v/>
      </c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12">
        <f>+IF(AND(AT83=1,AV83=1),Schedule!$N$1,IF(AND(AT83=1,AV83&gt;1),Schedule!$N$3,IF(AND(AT83&gt;1,AV83=1),Schedule!$N$2,IF(AND(AT83&gt;1,AV83&gt;1),Schedule!$N$3,0))))</f>
        <v>0</v>
      </c>
      <c r="V83" s="212"/>
      <c r="W83" s="212"/>
      <c r="X83" s="94"/>
      <c r="Y83" s="94">
        <f>IF('Road 8'!$H$46=0,0,ROUND('Road 8'!$H$46/Schedule!$Q$1,0)+1)</f>
        <v>0</v>
      </c>
      <c r="Z83" s="94" t="s">
        <v>368</v>
      </c>
      <c r="AA83" s="111" t="s">
        <v>369</v>
      </c>
      <c r="AB83" s="225">
        <f>+Schedule!$N$5</f>
        <v>0</v>
      </c>
      <c r="AC83" s="225"/>
      <c r="AD83" s="212">
        <f t="shared" ref="AD83:AD85" si="31">+Y83*AB83</f>
        <v>0</v>
      </c>
      <c r="AE83" s="212"/>
      <c r="AF83" s="94"/>
      <c r="AG83" s="94"/>
      <c r="AH83" s="94"/>
      <c r="AI83" s="94"/>
      <c r="AJ83" s="69"/>
      <c r="AK83" s="110"/>
      <c r="AL83" s="110"/>
      <c r="AM83" s="110"/>
      <c r="AS83" s="108"/>
      <c r="AT83" s="153">
        <f t="shared" si="28"/>
        <v>0</v>
      </c>
      <c r="AU83" s="153">
        <f t="shared" si="29"/>
        <v>0</v>
      </c>
      <c r="AV83" s="153">
        <f>+AU78+AU79+AU80+AU81+AU82+AU83</f>
        <v>0</v>
      </c>
      <c r="AW83" s="153">
        <f t="shared" si="30"/>
        <v>0</v>
      </c>
      <c r="AX83" s="109"/>
    </row>
    <row r="84" spans="1:64" ht="10" customHeight="1" x14ac:dyDescent="0.3">
      <c r="A84" s="68"/>
      <c r="B84" s="211" t="s">
        <v>371</v>
      </c>
      <c r="C84" s="211"/>
      <c r="D84" s="211"/>
      <c r="E84" s="211"/>
      <c r="F84" s="211"/>
      <c r="G84" s="211"/>
      <c r="H84" s="211"/>
      <c r="I84" s="224" t="str">
        <f>IF('Road 8'!$AS$50=1,"",+VLOOKUP('Road 8'!$AS$50,Schedule!$G:$H,2))</f>
        <v/>
      </c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12">
        <f>+IF(AND(AT84=1,AV84=1),Schedule!$N$1,IF(AND(AT84=1,AV84&gt;1),Schedule!$N$3,IF(AND(AT84&gt;1,AV84=1),Schedule!$N$2,IF(AND(AT84&gt;1,AV84&gt;1),Schedule!$N$3,0))))</f>
        <v>0</v>
      </c>
      <c r="V84" s="212"/>
      <c r="W84" s="212"/>
      <c r="X84" s="94"/>
      <c r="Y84" s="94">
        <f>IF('Road 8'!$H$52=0,0,ROUND('Road 8'!$H$52/Schedule!$Q$1,0)+1)</f>
        <v>0</v>
      </c>
      <c r="Z84" s="94" t="s">
        <v>368</v>
      </c>
      <c r="AA84" s="111" t="s">
        <v>369</v>
      </c>
      <c r="AB84" s="225">
        <f>+Schedule!$N$5</f>
        <v>0</v>
      </c>
      <c r="AC84" s="225"/>
      <c r="AD84" s="212">
        <f t="shared" si="31"/>
        <v>0</v>
      </c>
      <c r="AE84" s="212"/>
      <c r="AF84" s="94"/>
      <c r="AG84" s="94"/>
      <c r="AH84" s="94"/>
      <c r="AI84" s="94"/>
      <c r="AJ84" s="69"/>
      <c r="AK84" s="110"/>
      <c r="AL84" s="110"/>
      <c r="AM84" s="110"/>
      <c r="AS84" s="108"/>
      <c r="AT84" s="153">
        <f t="shared" si="28"/>
        <v>0</v>
      </c>
      <c r="AU84" s="153">
        <f t="shared" si="29"/>
        <v>0</v>
      </c>
      <c r="AV84" s="153">
        <f>+AU78+AU79+AU80+AU81+AU82+AU83+AU84</f>
        <v>0</v>
      </c>
      <c r="AW84" s="153">
        <f t="shared" si="30"/>
        <v>0</v>
      </c>
      <c r="AX84" s="109"/>
    </row>
    <row r="85" spans="1:64" ht="10" customHeight="1" x14ac:dyDescent="0.3">
      <c r="A85" s="68"/>
      <c r="B85" s="211" t="s">
        <v>372</v>
      </c>
      <c r="C85" s="211"/>
      <c r="D85" s="211"/>
      <c r="E85" s="211"/>
      <c r="F85" s="211"/>
      <c r="G85" s="211"/>
      <c r="H85" s="211"/>
      <c r="I85" s="224" t="str">
        <f>IF('Road 8'!$AS$56=1,"",+VLOOKUP('Road 8'!$AS$56,Schedule!$G:$H,2))</f>
        <v/>
      </c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12">
        <f>+IF(AND(AT85=1,AV85=1),Schedule!$N$1,IF(AND(AT85=1,AV85&gt;1),Schedule!$N$3,IF(AND(AT85&gt;1,AV85=1),Schedule!$N$2,IF(AND(AT85&gt;1,AV85&gt;1),Schedule!$N$3,0))))</f>
        <v>0</v>
      </c>
      <c r="V85" s="212"/>
      <c r="W85" s="212"/>
      <c r="X85" s="94"/>
      <c r="Y85" s="94">
        <f>IF('Road 8'!$H$58=0,0,ROUND('Road 8'!$H$58/Schedule!$Q$1,0)+1)</f>
        <v>0</v>
      </c>
      <c r="Z85" s="94" t="s">
        <v>368</v>
      </c>
      <c r="AA85" s="111" t="s">
        <v>369</v>
      </c>
      <c r="AB85" s="225">
        <f>+Schedule!$N$5</f>
        <v>0</v>
      </c>
      <c r="AC85" s="225"/>
      <c r="AD85" s="212">
        <f t="shared" si="31"/>
        <v>0</v>
      </c>
      <c r="AE85" s="212"/>
      <c r="AF85" s="94"/>
      <c r="AG85" s="94"/>
      <c r="AH85" s="94"/>
      <c r="AI85" s="94"/>
      <c r="AJ85" s="69"/>
      <c r="AK85" s="110"/>
      <c r="AL85" s="110"/>
      <c r="AM85" s="110"/>
      <c r="AS85" s="108"/>
      <c r="AT85" s="153">
        <f t="shared" si="28"/>
        <v>0</v>
      </c>
      <c r="AU85" s="153">
        <f t="shared" si="29"/>
        <v>0</v>
      </c>
      <c r="AV85" s="153">
        <f>+AU78+AU79+AU80+AU81+AU82+AU83+AU84+AU85</f>
        <v>0</v>
      </c>
      <c r="AW85" s="153">
        <f t="shared" si="30"/>
        <v>0</v>
      </c>
      <c r="AX85" s="109"/>
      <c r="BF85" s="100"/>
      <c r="BG85" s="158"/>
    </row>
    <row r="86" spans="1:64" ht="10" customHeight="1" x14ac:dyDescent="0.3">
      <c r="A86" s="68"/>
      <c r="B86" s="98"/>
      <c r="C86" s="98"/>
      <c r="D86" s="98"/>
      <c r="E86" s="98"/>
      <c r="F86" s="98"/>
      <c r="G86" s="98"/>
      <c r="H86" s="98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107"/>
      <c r="V86" s="107"/>
      <c r="W86" s="107"/>
      <c r="X86" s="94"/>
      <c r="Y86" s="94"/>
      <c r="Z86" s="94"/>
      <c r="AA86" s="111"/>
      <c r="AB86" s="112"/>
      <c r="AC86" s="112"/>
      <c r="AD86" s="107"/>
      <c r="AE86" s="107"/>
      <c r="AF86" s="94"/>
      <c r="AG86" s="94"/>
      <c r="AH86" s="94"/>
      <c r="AI86" s="94"/>
      <c r="AJ86" s="69"/>
      <c r="AK86" s="110"/>
      <c r="AL86" s="110"/>
      <c r="AM86" s="110"/>
      <c r="AS86" s="108"/>
      <c r="AX86" s="109"/>
      <c r="BF86" s="100"/>
      <c r="BG86" s="158"/>
    </row>
    <row r="87" spans="1:64" ht="10" customHeight="1" x14ac:dyDescent="0.3">
      <c r="A87" s="68"/>
      <c r="B87" s="98"/>
      <c r="C87" s="159" t="s">
        <v>454</v>
      </c>
      <c r="D87" s="98"/>
      <c r="E87" s="98"/>
      <c r="F87" s="98"/>
      <c r="G87" s="98"/>
      <c r="H87" s="98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107"/>
      <c r="V87" s="107"/>
      <c r="W87" s="107"/>
      <c r="X87" s="94"/>
      <c r="Y87" s="94"/>
      <c r="Z87" s="94"/>
      <c r="AA87" s="111"/>
      <c r="AB87" s="112"/>
      <c r="AC87" s="112"/>
      <c r="AD87" s="107"/>
      <c r="AE87" s="107"/>
      <c r="AF87" s="94"/>
      <c r="AG87" s="94"/>
      <c r="AH87" s="94"/>
      <c r="AI87" s="94"/>
      <c r="AJ87" s="69"/>
      <c r="AK87" s="110"/>
      <c r="AL87" s="110"/>
      <c r="AM87" s="110"/>
      <c r="AS87" s="108"/>
      <c r="AX87" s="109"/>
      <c r="BF87" s="100" t="str">
        <f>+C87</f>
        <v>Road 9</v>
      </c>
      <c r="BG87" s="158"/>
    </row>
    <row r="88" spans="1:64" ht="10" customHeight="1" x14ac:dyDescent="0.3">
      <c r="A88" s="68"/>
      <c r="B88" s="211" t="s">
        <v>362</v>
      </c>
      <c r="C88" s="211"/>
      <c r="D88" s="211"/>
      <c r="E88" s="211"/>
      <c r="F88" s="211"/>
      <c r="G88" s="211"/>
      <c r="H88" s="211"/>
      <c r="I88" s="224" t="str">
        <f>IF('Road 9'!$AS$15=1,"",+VLOOKUP('Road 9'!$AS$15,Schedule!$B:$D,3))</f>
        <v/>
      </c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12">
        <f>+IF(AND(AT88=1,AV88=1),Schedule!$N$1,IF(AND(AT88=1,AV88&gt;1),Schedule!$N$3,IF(AND(AT88&gt;1,AV88=1),Schedule!$N$2,IF(AND(AT88&gt;1,AV88&gt;1),Schedule!$N$3,0))))</f>
        <v>0</v>
      </c>
      <c r="V88" s="212"/>
      <c r="W88" s="212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69"/>
      <c r="AK88" s="110"/>
      <c r="AL88" s="110"/>
      <c r="AM88" s="110"/>
      <c r="AS88" s="108"/>
      <c r="AT88" s="153">
        <f t="shared" ref="AT88:AT95" si="32">IF(AU88=0,0,$BL$88)</f>
        <v>0</v>
      </c>
      <c r="AU88" s="153">
        <f t="shared" ref="AU88:AU95" si="33">+IF(I88="",0,1)</f>
        <v>0</v>
      </c>
      <c r="AV88" s="153">
        <f>+AU88</f>
        <v>0</v>
      </c>
      <c r="AW88" s="153">
        <f>+AW85+AU88</f>
        <v>0</v>
      </c>
      <c r="AX88" s="109"/>
      <c r="BF88" s="100" t="s">
        <v>444</v>
      </c>
      <c r="BG88" s="158">
        <f>+SUM(U88:W91)</f>
        <v>0</v>
      </c>
      <c r="BK88" s="43">
        <f>+IF(SUM(AU88:AU95)&gt;0,1,0)</f>
        <v>0</v>
      </c>
      <c r="BL88" s="153">
        <f>IF(BK88=0,0,BK8+BK18+BK28+BK38+BK48+BK58+BK68+BK78+BK88)</f>
        <v>0</v>
      </c>
    </row>
    <row r="89" spans="1:64" ht="10" customHeight="1" x14ac:dyDescent="0.3">
      <c r="A89" s="68"/>
      <c r="B89" s="211" t="s">
        <v>363</v>
      </c>
      <c r="C89" s="211"/>
      <c r="D89" s="211"/>
      <c r="E89" s="211"/>
      <c r="F89" s="211"/>
      <c r="G89" s="211"/>
      <c r="H89" s="211"/>
      <c r="I89" s="224" t="str">
        <f>IF('Road 9'!$AS$20=1,"",+VLOOKUP('Road 9'!$AS$20,Schedule!$B:$D,3))</f>
        <v/>
      </c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12">
        <f>+IF(AND(AT89=1,AV89=1),Schedule!$N$1,IF(AND(AT89=1,AV89&gt;1),Schedule!$N$3,IF(AND(AT89&gt;1,AV89=1),Schedule!$N$2,IF(AND(AT89&gt;1,AV89&gt;1),Schedule!$N$3,0))))</f>
        <v>0</v>
      </c>
      <c r="V89" s="212"/>
      <c r="W89" s="212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69"/>
      <c r="AK89" s="110"/>
      <c r="AL89" s="110"/>
      <c r="AM89" s="110"/>
      <c r="AS89" s="108"/>
      <c r="AT89" s="153">
        <f t="shared" si="32"/>
        <v>0</v>
      </c>
      <c r="AU89" s="153">
        <f t="shared" si="33"/>
        <v>0</v>
      </c>
      <c r="AV89" s="153">
        <f>+AU88+AU89</f>
        <v>0</v>
      </c>
      <c r="AW89" s="153">
        <f t="shared" ref="AW89:AW95" si="34">+AW88+AU89</f>
        <v>0</v>
      </c>
      <c r="AX89" s="109"/>
      <c r="BF89" s="100" t="s">
        <v>445</v>
      </c>
      <c r="BG89" s="158">
        <f>+SUM(U92:W95)</f>
        <v>0</v>
      </c>
    </row>
    <row r="90" spans="1:64" ht="10" customHeight="1" x14ac:dyDescent="0.3">
      <c r="A90" s="68"/>
      <c r="B90" s="211" t="s">
        <v>364</v>
      </c>
      <c r="C90" s="211"/>
      <c r="D90" s="211"/>
      <c r="E90" s="211"/>
      <c r="F90" s="211"/>
      <c r="G90" s="211"/>
      <c r="H90" s="211"/>
      <c r="I90" s="224" t="str">
        <f>IF('Road 9'!$AS$25=1,"",+VLOOKUP('Road 9'!$AS$25,Schedule!$B:$D,3))</f>
        <v/>
      </c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12">
        <f>+IF(AND(AT90=1,AV90=1),Schedule!$N$1,IF(AND(AT90=1,AV90&gt;1),Schedule!$N$3,IF(AND(AT90&gt;1,AV90=1),Schedule!$N$2,IF(AND(AT90&gt;1,AV90&gt;1),Schedule!$N$3,0))))</f>
        <v>0</v>
      </c>
      <c r="V90" s="212"/>
      <c r="W90" s="212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69"/>
      <c r="AK90" s="110"/>
      <c r="AL90" s="110"/>
      <c r="AM90" s="110"/>
      <c r="AS90" s="108"/>
      <c r="AT90" s="153">
        <f t="shared" si="32"/>
        <v>0</v>
      </c>
      <c r="AU90" s="153">
        <f t="shared" si="33"/>
        <v>0</v>
      </c>
      <c r="AV90" s="153">
        <f>AU90+AU88+AU89</f>
        <v>0</v>
      </c>
      <c r="AW90" s="153">
        <f t="shared" si="34"/>
        <v>0</v>
      </c>
      <c r="AX90" s="109"/>
      <c r="BF90" s="100" t="s">
        <v>446</v>
      </c>
      <c r="BG90" s="158">
        <f>+SUM(AD92:AE95)</f>
        <v>0</v>
      </c>
    </row>
    <row r="91" spans="1:64" ht="10" customHeight="1" x14ac:dyDescent="0.3">
      <c r="A91" s="68"/>
      <c r="B91" s="211" t="s">
        <v>365</v>
      </c>
      <c r="C91" s="211"/>
      <c r="D91" s="211"/>
      <c r="E91" s="211"/>
      <c r="F91" s="211"/>
      <c r="G91" s="211"/>
      <c r="H91" s="211"/>
      <c r="I91" s="224" t="str">
        <f>IF('Road 9'!$AS$30=1,"",+VLOOKUP('Road 9'!$AS$30,Schedule!$B:$D,3))</f>
        <v/>
      </c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12">
        <f>+IF(AND(AT91=1,AV91=1),Schedule!$N$1,IF(AND(AT91=1,AV91&gt;1),Schedule!$N$3,IF(AND(AT91&gt;1,AV91=1),Schedule!$N$2,IF(AND(AT91&gt;1,AV91&gt;1),Schedule!$N$3,0))))</f>
        <v>0</v>
      </c>
      <c r="V91" s="212"/>
      <c r="W91" s="212"/>
      <c r="X91" s="94"/>
      <c r="Y91" s="94" t="s">
        <v>366</v>
      </c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69"/>
      <c r="AK91" s="110"/>
      <c r="AL91" s="110"/>
      <c r="AM91" s="110"/>
      <c r="AS91" s="108"/>
      <c r="AT91" s="153">
        <f t="shared" si="32"/>
        <v>0</v>
      </c>
      <c r="AU91" s="153">
        <f t="shared" si="33"/>
        <v>0</v>
      </c>
      <c r="AV91" s="153">
        <f>+AU88+AU89+AU90+AU91</f>
        <v>0</v>
      </c>
      <c r="AW91" s="153">
        <f t="shared" si="34"/>
        <v>0</v>
      </c>
      <c r="AX91" s="109"/>
      <c r="BF91" s="100" t="s">
        <v>416</v>
      </c>
      <c r="BG91" s="43">
        <f>+'Road 9'!$AC$72</f>
        <v>0</v>
      </c>
    </row>
    <row r="92" spans="1:64" ht="10" customHeight="1" x14ac:dyDescent="0.3">
      <c r="A92" s="68"/>
      <c r="B92" s="211" t="s">
        <v>367</v>
      </c>
      <c r="C92" s="211"/>
      <c r="D92" s="211"/>
      <c r="E92" s="211"/>
      <c r="F92" s="211"/>
      <c r="G92" s="211"/>
      <c r="H92" s="211"/>
      <c r="I92" s="224" t="str">
        <f>IF('Road 9'!$AS$38=1,"",+VLOOKUP('Road 9'!$AS$38,Schedule!$G:$H,2))</f>
        <v/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12">
        <f>+IF(AND(AT92=1,AV92=1),Schedule!$N$1,IF(AND(AT92=1,AV92&gt;1),Schedule!$N$3,IF(AND(AT92&gt;1,AV92=1),Schedule!$N$2,IF(AND(AT92&gt;1,AV92&gt;1),Schedule!$N$3,0))))</f>
        <v>0</v>
      </c>
      <c r="V92" s="212"/>
      <c r="W92" s="212"/>
      <c r="X92" s="94"/>
      <c r="Y92" s="94">
        <f>IF('Road 9'!$H$40=0,0,ROUND('Road 9'!$H$40/Schedule!$Q$1,0)+1)</f>
        <v>0</v>
      </c>
      <c r="Z92" s="94" t="s">
        <v>368</v>
      </c>
      <c r="AA92" s="111" t="s">
        <v>369</v>
      </c>
      <c r="AB92" s="225">
        <f>+Schedule!$N$5</f>
        <v>0</v>
      </c>
      <c r="AC92" s="225"/>
      <c r="AD92" s="226">
        <f>+Y92*AB92</f>
        <v>0</v>
      </c>
      <c r="AE92" s="226"/>
      <c r="AF92" s="94"/>
      <c r="AG92" s="94"/>
      <c r="AH92" s="94"/>
      <c r="AI92" s="94"/>
      <c r="AJ92" s="69"/>
      <c r="AK92" s="110"/>
      <c r="AL92" s="110"/>
      <c r="AM92" s="110"/>
      <c r="AS92" s="108"/>
      <c r="AT92" s="153">
        <f t="shared" si="32"/>
        <v>0</v>
      </c>
      <c r="AU92" s="153">
        <f t="shared" si="33"/>
        <v>0</v>
      </c>
      <c r="AV92" s="153">
        <f>+AU88+AU89+AU90+AU91+AU92</f>
        <v>0</v>
      </c>
      <c r="AW92" s="153">
        <f t="shared" si="34"/>
        <v>0</v>
      </c>
      <c r="AX92" s="109"/>
    </row>
    <row r="93" spans="1:64" ht="10" customHeight="1" x14ac:dyDescent="0.3">
      <c r="A93" s="68"/>
      <c r="B93" s="211" t="s">
        <v>370</v>
      </c>
      <c r="C93" s="211"/>
      <c r="D93" s="211"/>
      <c r="E93" s="211"/>
      <c r="F93" s="211"/>
      <c r="G93" s="211"/>
      <c r="H93" s="211"/>
      <c r="I93" s="224" t="str">
        <f>IF('Road 9'!$AS$44=1,"",+VLOOKUP('Road 9'!$AS$44,Schedule!$G:$H,2))</f>
        <v/>
      </c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12">
        <f>+IF(AND(AT93=1,AV93=1),Schedule!$N$1,IF(AND(AT93=1,AV93&gt;1),Schedule!$N$3,IF(AND(AT93&gt;1,AV93=1),Schedule!$N$2,IF(AND(AT93&gt;1,AV93&gt;1),Schedule!$N$3,0))))</f>
        <v>0</v>
      </c>
      <c r="V93" s="212"/>
      <c r="W93" s="212"/>
      <c r="X93" s="94"/>
      <c r="Y93" s="94">
        <f>IF('Road 9'!$H$46=0,0,ROUND('Road 9'!$H$46/Schedule!$Q$1,0)+1)</f>
        <v>0</v>
      </c>
      <c r="Z93" s="94" t="s">
        <v>368</v>
      </c>
      <c r="AA93" s="111" t="s">
        <v>369</v>
      </c>
      <c r="AB93" s="225">
        <f>+Schedule!$N$5</f>
        <v>0</v>
      </c>
      <c r="AC93" s="225"/>
      <c r="AD93" s="212">
        <f t="shared" ref="AD93:AD95" si="35">+Y93*AB93</f>
        <v>0</v>
      </c>
      <c r="AE93" s="212"/>
      <c r="AF93" s="94"/>
      <c r="AG93" s="94"/>
      <c r="AH93" s="94"/>
      <c r="AI93" s="94"/>
      <c r="AJ93" s="69"/>
      <c r="AK93" s="110"/>
      <c r="AL93" s="110"/>
      <c r="AM93" s="110"/>
      <c r="AS93" s="108"/>
      <c r="AT93" s="153">
        <f t="shared" si="32"/>
        <v>0</v>
      </c>
      <c r="AU93" s="153">
        <f t="shared" si="33"/>
        <v>0</v>
      </c>
      <c r="AV93" s="153">
        <f>+AU88+AU89+AU90+AU91+AU92+AU93</f>
        <v>0</v>
      </c>
      <c r="AW93" s="153">
        <f t="shared" si="34"/>
        <v>0</v>
      </c>
      <c r="AX93" s="109"/>
    </row>
    <row r="94" spans="1:64" ht="10" customHeight="1" x14ac:dyDescent="0.3">
      <c r="A94" s="68"/>
      <c r="B94" s="211" t="s">
        <v>371</v>
      </c>
      <c r="C94" s="211"/>
      <c r="D94" s="211"/>
      <c r="E94" s="211"/>
      <c r="F94" s="211"/>
      <c r="G94" s="211"/>
      <c r="H94" s="211"/>
      <c r="I94" s="224" t="str">
        <f>IF('Road 9'!$AS$50=1,"",+VLOOKUP('Road 9'!$AS$50,Schedule!$G:$H,2))</f>
        <v/>
      </c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12">
        <f>+IF(AND(AT94=1,AV94=1),Schedule!$N$1,IF(AND(AT94=1,AV94&gt;1),Schedule!$N$3,IF(AND(AT94&gt;1,AV94=1),Schedule!$N$2,IF(AND(AT94&gt;1,AV94&gt;1),Schedule!$N$3,0))))</f>
        <v>0</v>
      </c>
      <c r="V94" s="212"/>
      <c r="W94" s="212"/>
      <c r="X94" s="94"/>
      <c r="Y94" s="94">
        <f>IF('Road 9'!$H$52=0,0,ROUND('Road 9'!$H$52/Schedule!$Q$1,0)+1)</f>
        <v>0</v>
      </c>
      <c r="Z94" s="94" t="s">
        <v>368</v>
      </c>
      <c r="AA94" s="111" t="s">
        <v>369</v>
      </c>
      <c r="AB94" s="225">
        <f>+Schedule!$N$5</f>
        <v>0</v>
      </c>
      <c r="AC94" s="225"/>
      <c r="AD94" s="212">
        <f t="shared" si="35"/>
        <v>0</v>
      </c>
      <c r="AE94" s="212"/>
      <c r="AF94" s="94"/>
      <c r="AG94" s="94"/>
      <c r="AH94" s="94"/>
      <c r="AI94" s="94"/>
      <c r="AJ94" s="69"/>
      <c r="AK94" s="110"/>
      <c r="AL94" s="110"/>
      <c r="AM94" s="110"/>
      <c r="AS94" s="108"/>
      <c r="AT94" s="153">
        <f t="shared" si="32"/>
        <v>0</v>
      </c>
      <c r="AU94" s="153">
        <f t="shared" si="33"/>
        <v>0</v>
      </c>
      <c r="AV94" s="153">
        <f>+AU88+AU89+AU90+AU91+AU92+AU93+AU94</f>
        <v>0</v>
      </c>
      <c r="AW94" s="153">
        <f t="shared" si="34"/>
        <v>0</v>
      </c>
      <c r="AX94" s="109"/>
    </row>
    <row r="95" spans="1:64" ht="10" customHeight="1" x14ac:dyDescent="0.3">
      <c r="A95" s="68"/>
      <c r="B95" s="211" t="s">
        <v>372</v>
      </c>
      <c r="C95" s="211"/>
      <c r="D95" s="211"/>
      <c r="E95" s="211"/>
      <c r="F95" s="211"/>
      <c r="G95" s="211"/>
      <c r="H95" s="211"/>
      <c r="I95" s="224" t="str">
        <f>IF('Road 9'!$AS$56=1,"",+VLOOKUP('Road 9'!$AS$56,Schedule!$G:$H,2))</f>
        <v/>
      </c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12">
        <f>+IF(AND(AT95=1,AV95=1),Schedule!$N$1,IF(AND(AT95=1,AV95&gt;1),Schedule!$N$3,IF(AND(AT95&gt;1,AV95=1),Schedule!$N$2,IF(AND(AT95&gt;1,AV95&gt;1),Schedule!$N$3,0))))</f>
        <v>0</v>
      </c>
      <c r="V95" s="212"/>
      <c r="W95" s="212"/>
      <c r="X95" s="94"/>
      <c r="Y95" s="94">
        <f>IF('Road 9'!$H$58=0,0,ROUND('Road 9'!$H$58/Schedule!$Q$1,0)+1)</f>
        <v>0</v>
      </c>
      <c r="Z95" s="94" t="s">
        <v>368</v>
      </c>
      <c r="AA95" s="111" t="s">
        <v>369</v>
      </c>
      <c r="AB95" s="225">
        <f>+Schedule!$N$5</f>
        <v>0</v>
      </c>
      <c r="AC95" s="225"/>
      <c r="AD95" s="212">
        <f t="shared" si="35"/>
        <v>0</v>
      </c>
      <c r="AE95" s="212"/>
      <c r="AF95" s="94"/>
      <c r="AG95" s="94"/>
      <c r="AH95" s="94"/>
      <c r="AI95" s="94"/>
      <c r="AJ95" s="69"/>
      <c r="AK95" s="110"/>
      <c r="AL95" s="110"/>
      <c r="AM95" s="110"/>
      <c r="AS95" s="108"/>
      <c r="AT95" s="153">
        <f t="shared" si="32"/>
        <v>0</v>
      </c>
      <c r="AU95" s="153">
        <f t="shared" si="33"/>
        <v>0</v>
      </c>
      <c r="AV95" s="153">
        <f>+AU88+AU89+AU90+AU91+AU92+AU93+AU94+AU95</f>
        <v>0</v>
      </c>
      <c r="AW95" s="153">
        <f t="shared" si="34"/>
        <v>0</v>
      </c>
      <c r="AX95" s="109"/>
      <c r="BF95" s="100"/>
      <c r="BG95" s="158"/>
    </row>
    <row r="96" spans="1:64" ht="10" customHeight="1" x14ac:dyDescent="0.3">
      <c r="A96" s="68"/>
      <c r="B96" s="98"/>
      <c r="C96" s="98"/>
      <c r="D96" s="98"/>
      <c r="E96" s="98"/>
      <c r="F96" s="98"/>
      <c r="G96" s="98"/>
      <c r="H96" s="98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107"/>
      <c r="V96" s="107"/>
      <c r="W96" s="107"/>
      <c r="X96" s="94"/>
      <c r="Y96" s="94"/>
      <c r="Z96" s="94"/>
      <c r="AA96" s="111"/>
      <c r="AB96" s="112"/>
      <c r="AC96" s="112"/>
      <c r="AD96" s="107"/>
      <c r="AE96" s="107"/>
      <c r="AF96" s="94"/>
      <c r="AG96" s="94"/>
      <c r="AH96" s="94"/>
      <c r="AI96" s="94"/>
      <c r="AJ96" s="69"/>
      <c r="AK96" s="110"/>
      <c r="AL96" s="110"/>
      <c r="AM96" s="110"/>
      <c r="AS96" s="108"/>
      <c r="AX96" s="109"/>
      <c r="BF96" s="100"/>
      <c r="BG96" s="158"/>
    </row>
    <row r="97" spans="1:64" ht="10" customHeight="1" x14ac:dyDescent="0.3">
      <c r="A97" s="68"/>
      <c r="B97" s="98"/>
      <c r="C97" s="159" t="s">
        <v>455</v>
      </c>
      <c r="D97" s="98"/>
      <c r="E97" s="98"/>
      <c r="F97" s="98"/>
      <c r="G97" s="98"/>
      <c r="H97" s="98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107"/>
      <c r="V97" s="107"/>
      <c r="W97" s="107"/>
      <c r="X97" s="94"/>
      <c r="Y97" s="94"/>
      <c r="Z97" s="94"/>
      <c r="AA97" s="111"/>
      <c r="AB97" s="112"/>
      <c r="AC97" s="112"/>
      <c r="AD97" s="107"/>
      <c r="AE97" s="107"/>
      <c r="AF97" s="94"/>
      <c r="AG97" s="94"/>
      <c r="AH97" s="94"/>
      <c r="AI97" s="94"/>
      <c r="AJ97" s="69"/>
      <c r="AK97" s="110"/>
      <c r="AL97" s="110"/>
      <c r="AM97" s="110"/>
      <c r="AS97" s="108"/>
      <c r="AX97" s="109"/>
      <c r="BF97" s="100" t="str">
        <f>+C97</f>
        <v>Road 10</v>
      </c>
      <c r="BG97" s="158"/>
    </row>
    <row r="98" spans="1:64" ht="10" customHeight="1" x14ac:dyDescent="0.3">
      <c r="A98" s="68"/>
      <c r="B98" s="211" t="s">
        <v>362</v>
      </c>
      <c r="C98" s="211"/>
      <c r="D98" s="211"/>
      <c r="E98" s="211"/>
      <c r="F98" s="211"/>
      <c r="G98" s="211"/>
      <c r="H98" s="211"/>
      <c r="I98" s="224" t="str">
        <f>IF('Road 10'!$AS$15=1,"",+VLOOKUP('Road 10'!$AS$15,Schedule!$B:$D,3))</f>
        <v/>
      </c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12">
        <f>+IF(AND(AT98=1,AV98=1),Schedule!$N$1,IF(AND(AT98=1,AV98&gt;1),Schedule!$N$3,IF(AND(AT98&gt;1,AV98=1),Schedule!$N$2,IF(AND(AT98&gt;1,AV98&gt;1),Schedule!$N$3,0))))</f>
        <v>0</v>
      </c>
      <c r="V98" s="212"/>
      <c r="W98" s="212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69"/>
      <c r="AK98" s="110"/>
      <c r="AL98" s="110"/>
      <c r="AM98" s="110"/>
      <c r="AS98" s="108"/>
      <c r="AT98" s="153">
        <f t="shared" ref="AT98:AT105" si="36">IF(AU98=0,0,$BL$98)</f>
        <v>0</v>
      </c>
      <c r="AU98" s="153">
        <f t="shared" ref="AU98:AU105" si="37">+IF(I98="",0,1)</f>
        <v>0</v>
      </c>
      <c r="AV98" s="153">
        <f>+AU98</f>
        <v>0</v>
      </c>
      <c r="AW98" s="153">
        <f>+AW95+AU98</f>
        <v>0</v>
      </c>
      <c r="AX98" s="109"/>
      <c r="BF98" s="100" t="s">
        <v>444</v>
      </c>
      <c r="BG98" s="158">
        <f>+SUM(U98:W101)</f>
        <v>0</v>
      </c>
      <c r="BK98" s="43">
        <f>+IF(SUM(AU98:AU105)&gt;0,1,0)</f>
        <v>0</v>
      </c>
      <c r="BL98" s="153">
        <f>IF(BK98=0,0,BK8+BK18+BK28+BK38+BK48+BK58+BK68+BK78+BK88+BK98)</f>
        <v>0</v>
      </c>
    </row>
    <row r="99" spans="1:64" ht="10" customHeight="1" x14ac:dyDescent="0.3">
      <c r="A99" s="68"/>
      <c r="B99" s="211" t="s">
        <v>363</v>
      </c>
      <c r="C99" s="211"/>
      <c r="D99" s="211"/>
      <c r="E99" s="211"/>
      <c r="F99" s="211"/>
      <c r="G99" s="211"/>
      <c r="H99" s="211"/>
      <c r="I99" s="224" t="str">
        <f>IF('Road 10'!$AS$20=1,"",+VLOOKUP('Road 10'!$AS$20,Schedule!$B:$D,3))</f>
        <v/>
      </c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12">
        <f>+IF(AND(AT99=1,AV99=1),Schedule!$N$1,IF(AND(AT99=1,AV99&gt;1),Schedule!$N$3,IF(AND(AT99&gt;1,AV99=1),Schedule!$N$2,IF(AND(AT99&gt;1,AV99&gt;1),Schedule!$N$3,0))))</f>
        <v>0</v>
      </c>
      <c r="V99" s="212"/>
      <c r="W99" s="212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69"/>
      <c r="AK99" s="110"/>
      <c r="AL99" s="110"/>
      <c r="AM99" s="110"/>
      <c r="AS99" s="108"/>
      <c r="AT99" s="153">
        <f t="shared" si="36"/>
        <v>0</v>
      </c>
      <c r="AU99" s="153">
        <f t="shared" si="37"/>
        <v>0</v>
      </c>
      <c r="AV99" s="153">
        <f>+AU98+AU99</f>
        <v>0</v>
      </c>
      <c r="AW99" s="153">
        <f t="shared" ref="AW99:AW105" si="38">+AW98+AU99</f>
        <v>0</v>
      </c>
      <c r="AX99" s="109"/>
      <c r="BF99" s="100" t="s">
        <v>445</v>
      </c>
      <c r="BG99" s="158">
        <f>+SUM(U102:W105)</f>
        <v>0</v>
      </c>
    </row>
    <row r="100" spans="1:64" ht="10" customHeight="1" x14ac:dyDescent="0.3">
      <c r="A100" s="68"/>
      <c r="B100" s="211" t="s">
        <v>364</v>
      </c>
      <c r="C100" s="211"/>
      <c r="D100" s="211"/>
      <c r="E100" s="211"/>
      <c r="F100" s="211"/>
      <c r="G100" s="211"/>
      <c r="H100" s="211"/>
      <c r="I100" s="224" t="str">
        <f>IF('Road 10'!$AS$25=1,"",+VLOOKUP('Road 10'!$AS$25,Schedule!$B:$D,3))</f>
        <v/>
      </c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12">
        <f>+IF(AND(AT100=1,AV100=1),Schedule!$N$1,IF(AND(AT100=1,AV100&gt;1),Schedule!$N$3,IF(AND(AT100&gt;1,AV100=1),Schedule!$N$2,IF(AND(AT100&gt;1,AV100&gt;1),Schedule!$N$3,0))))</f>
        <v>0</v>
      </c>
      <c r="V100" s="212"/>
      <c r="W100" s="212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69"/>
      <c r="AK100" s="110"/>
      <c r="AL100" s="110"/>
      <c r="AM100" s="110"/>
      <c r="AS100" s="108"/>
      <c r="AT100" s="153">
        <f t="shared" si="36"/>
        <v>0</v>
      </c>
      <c r="AU100" s="153">
        <f t="shared" si="37"/>
        <v>0</v>
      </c>
      <c r="AV100" s="153">
        <f>AU100+AU98+AU99</f>
        <v>0</v>
      </c>
      <c r="AW100" s="153">
        <f t="shared" si="38"/>
        <v>0</v>
      </c>
      <c r="AX100" s="109"/>
      <c r="BF100" s="100" t="s">
        <v>446</v>
      </c>
      <c r="BG100" s="158">
        <f>+SUM(AD102:AE105)</f>
        <v>0</v>
      </c>
    </row>
    <row r="101" spans="1:64" ht="10" customHeight="1" x14ac:dyDescent="0.3">
      <c r="A101" s="68"/>
      <c r="B101" s="211" t="s">
        <v>365</v>
      </c>
      <c r="C101" s="211"/>
      <c r="D101" s="211"/>
      <c r="E101" s="211"/>
      <c r="F101" s="211"/>
      <c r="G101" s="211"/>
      <c r="H101" s="211"/>
      <c r="I101" s="224" t="str">
        <f>IF('Road 10'!$AS$30=1,"",+VLOOKUP('Road 10'!$AS$30,Schedule!$B:$D,3))</f>
        <v/>
      </c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12">
        <f>+IF(AND(AT101=1,AV101=1),Schedule!$N$1,IF(AND(AT101=1,AV101&gt;1),Schedule!$N$3,IF(AND(AT101&gt;1,AV101=1),Schedule!$N$2,IF(AND(AT101&gt;1,AV101&gt;1),Schedule!$N$3,0))))</f>
        <v>0</v>
      </c>
      <c r="V101" s="212"/>
      <c r="W101" s="212"/>
      <c r="X101" s="94"/>
      <c r="Y101" s="94" t="s">
        <v>366</v>
      </c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69"/>
      <c r="AK101" s="110"/>
      <c r="AL101" s="110"/>
      <c r="AM101" s="110"/>
      <c r="AS101" s="108"/>
      <c r="AT101" s="153">
        <f t="shared" si="36"/>
        <v>0</v>
      </c>
      <c r="AU101" s="153">
        <f t="shared" si="37"/>
        <v>0</v>
      </c>
      <c r="AV101" s="153">
        <f>+AU98+AU99+AU100+AU101</f>
        <v>0</v>
      </c>
      <c r="AW101" s="153">
        <f t="shared" si="38"/>
        <v>0</v>
      </c>
      <c r="AX101" s="109"/>
      <c r="BF101" s="100" t="s">
        <v>416</v>
      </c>
      <c r="BG101" s="43">
        <f>+'Road 10'!$AC$72</f>
        <v>0</v>
      </c>
    </row>
    <row r="102" spans="1:64" ht="10" customHeight="1" x14ac:dyDescent="0.3">
      <c r="A102" s="68"/>
      <c r="B102" s="211" t="s">
        <v>367</v>
      </c>
      <c r="C102" s="211"/>
      <c r="D102" s="211"/>
      <c r="E102" s="211"/>
      <c r="F102" s="211"/>
      <c r="G102" s="211"/>
      <c r="H102" s="211"/>
      <c r="I102" s="224" t="str">
        <f>IF('Road 10'!$AS$38=1,"",+VLOOKUP('Road 10'!$AS$38,Schedule!$G:$H,2))</f>
        <v/>
      </c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12">
        <f>+IF(AND(AT102=1,AV102=1),Schedule!$N$1,IF(AND(AT102=1,AV102&gt;1),Schedule!$N$3,IF(AND(AT102&gt;1,AV102=1),Schedule!$N$2,IF(AND(AT102&gt;1,AV102&gt;1),Schedule!$N$3,0))))</f>
        <v>0</v>
      </c>
      <c r="V102" s="212"/>
      <c r="W102" s="212"/>
      <c r="X102" s="94"/>
      <c r="Y102" s="94">
        <f>IF('Road 10'!$H$40=0,0,ROUND('Road 10'!$H$40/Schedule!$Q$1,0)+1)</f>
        <v>0</v>
      </c>
      <c r="Z102" s="94" t="s">
        <v>368</v>
      </c>
      <c r="AA102" s="111" t="s">
        <v>369</v>
      </c>
      <c r="AB102" s="225">
        <f>+Schedule!$N$5</f>
        <v>0</v>
      </c>
      <c r="AC102" s="225"/>
      <c r="AD102" s="226">
        <f>+Y102*AB102</f>
        <v>0</v>
      </c>
      <c r="AE102" s="226"/>
      <c r="AF102" s="94"/>
      <c r="AG102" s="94"/>
      <c r="AH102" s="94"/>
      <c r="AI102" s="94"/>
      <c r="AJ102" s="69"/>
      <c r="AK102" s="110"/>
      <c r="AL102" s="110"/>
      <c r="AM102" s="110"/>
      <c r="AS102" s="108"/>
      <c r="AT102" s="153">
        <f t="shared" si="36"/>
        <v>0</v>
      </c>
      <c r="AU102" s="153">
        <f t="shared" si="37"/>
        <v>0</v>
      </c>
      <c r="AV102" s="153">
        <f>+AU98+AU99+AU100+AU101+AU102</f>
        <v>0</v>
      </c>
      <c r="AW102" s="153">
        <f t="shared" si="38"/>
        <v>0</v>
      </c>
      <c r="AX102" s="109"/>
    </row>
    <row r="103" spans="1:64" ht="10" customHeight="1" x14ac:dyDescent="0.3">
      <c r="A103" s="68"/>
      <c r="B103" s="211" t="s">
        <v>370</v>
      </c>
      <c r="C103" s="211"/>
      <c r="D103" s="211"/>
      <c r="E103" s="211"/>
      <c r="F103" s="211"/>
      <c r="G103" s="211"/>
      <c r="H103" s="211"/>
      <c r="I103" s="224" t="str">
        <f>IF('Road 10'!$AS$44=1,"",+VLOOKUP('Road 10'!$AS$44,Schedule!$G:$H,2))</f>
        <v/>
      </c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12">
        <f>+IF(AND(AT103=1,AV103=1),Schedule!$N$1,IF(AND(AT103=1,AV103&gt;1),Schedule!$N$3,IF(AND(AT103&gt;1,AV103=1),Schedule!$N$2,IF(AND(AT103&gt;1,AV103&gt;1),Schedule!$N$3,0))))</f>
        <v>0</v>
      </c>
      <c r="V103" s="212"/>
      <c r="W103" s="212"/>
      <c r="X103" s="94"/>
      <c r="Y103" s="94">
        <f>IF('Road 10'!$H$46=0,0,ROUND('Road 10'!$H$46/Schedule!$Q$1,0)+1)</f>
        <v>0</v>
      </c>
      <c r="Z103" s="94" t="s">
        <v>368</v>
      </c>
      <c r="AA103" s="111" t="s">
        <v>369</v>
      </c>
      <c r="AB103" s="225">
        <f>+Schedule!$N$5</f>
        <v>0</v>
      </c>
      <c r="AC103" s="225"/>
      <c r="AD103" s="212">
        <f t="shared" ref="AD103:AD105" si="39">+Y103*AB103</f>
        <v>0</v>
      </c>
      <c r="AE103" s="212"/>
      <c r="AF103" s="94"/>
      <c r="AG103" s="94"/>
      <c r="AH103" s="94"/>
      <c r="AI103" s="94"/>
      <c r="AJ103" s="69"/>
      <c r="AK103" s="110"/>
      <c r="AL103" s="110"/>
      <c r="AM103" s="110"/>
      <c r="AS103" s="108"/>
      <c r="AT103" s="153">
        <f t="shared" si="36"/>
        <v>0</v>
      </c>
      <c r="AU103" s="153">
        <f t="shared" si="37"/>
        <v>0</v>
      </c>
      <c r="AV103" s="153">
        <f>+AU98+AU99+AU100+AU101+AU102+AU103</f>
        <v>0</v>
      </c>
      <c r="AW103" s="153">
        <f t="shared" si="38"/>
        <v>0</v>
      </c>
      <c r="AX103" s="109"/>
    </row>
    <row r="104" spans="1:64" ht="10" customHeight="1" x14ac:dyDescent="0.3">
      <c r="A104" s="68"/>
      <c r="B104" s="211" t="s">
        <v>371</v>
      </c>
      <c r="C104" s="211"/>
      <c r="D104" s="211"/>
      <c r="E104" s="211"/>
      <c r="F104" s="211"/>
      <c r="G104" s="211"/>
      <c r="H104" s="211"/>
      <c r="I104" s="224" t="str">
        <f>IF('Road 10'!$AS$50=1,"",+VLOOKUP('Road 10'!$AS$50,Schedule!$G:$H,2))</f>
        <v/>
      </c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12">
        <f>+IF(AND(AT104=1,AV104=1),Schedule!$N$1,IF(AND(AT104=1,AV104&gt;1),Schedule!$N$3,IF(AND(AT104&gt;1,AV104=1),Schedule!$N$2,IF(AND(AT104&gt;1,AV104&gt;1),Schedule!$N$3,0))))</f>
        <v>0</v>
      </c>
      <c r="V104" s="212"/>
      <c r="W104" s="212"/>
      <c r="X104" s="94"/>
      <c r="Y104" s="94">
        <f>IF('Road 10'!$H$52=0,0,ROUND('Road 10'!$H$52/Schedule!$Q$1,0)+1)</f>
        <v>0</v>
      </c>
      <c r="Z104" s="94" t="s">
        <v>368</v>
      </c>
      <c r="AA104" s="111" t="s">
        <v>369</v>
      </c>
      <c r="AB104" s="225">
        <f>+Schedule!$N$5</f>
        <v>0</v>
      </c>
      <c r="AC104" s="225"/>
      <c r="AD104" s="212">
        <f t="shared" si="39"/>
        <v>0</v>
      </c>
      <c r="AE104" s="212"/>
      <c r="AF104" s="94"/>
      <c r="AG104" s="94"/>
      <c r="AH104" s="94"/>
      <c r="AI104" s="94"/>
      <c r="AJ104" s="69"/>
      <c r="AK104" s="110"/>
      <c r="AL104" s="110"/>
      <c r="AM104" s="110"/>
      <c r="AS104" s="108"/>
      <c r="AT104" s="153">
        <f t="shared" si="36"/>
        <v>0</v>
      </c>
      <c r="AU104" s="153">
        <f t="shared" si="37"/>
        <v>0</v>
      </c>
      <c r="AV104" s="153">
        <f>+AU98+AU99+AU100+AU101+AU102+AU103+AU104</f>
        <v>0</v>
      </c>
      <c r="AW104" s="153">
        <f t="shared" si="38"/>
        <v>0</v>
      </c>
      <c r="AX104" s="109"/>
    </row>
    <row r="105" spans="1:64" ht="10" customHeight="1" x14ac:dyDescent="0.3">
      <c r="A105" s="68"/>
      <c r="B105" s="211" t="s">
        <v>372</v>
      </c>
      <c r="C105" s="211"/>
      <c r="D105" s="211"/>
      <c r="E105" s="211"/>
      <c r="F105" s="211"/>
      <c r="G105" s="211"/>
      <c r="H105" s="211"/>
      <c r="I105" s="224" t="str">
        <f>IF('Road 10'!$AS$56=1,"",+VLOOKUP('Road 10'!$AS$56,Schedule!$G:$H,2))</f>
        <v/>
      </c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12">
        <f>+IF(AND(AT105=1,AV105=1),Schedule!$N$1,IF(AND(AT105=1,AV105&gt;1),Schedule!$N$3,IF(AND(AT105&gt;1,AV105=1),Schedule!$N$2,IF(AND(AT105&gt;1,AV105&gt;1),Schedule!$N$3,0))))</f>
        <v>0</v>
      </c>
      <c r="V105" s="212"/>
      <c r="W105" s="212"/>
      <c r="X105" s="94"/>
      <c r="Y105" s="94">
        <f>IF('Road 10'!$H$58=0,0,ROUND('Road 10'!$H$58/Schedule!$Q$1,0)+1)</f>
        <v>0</v>
      </c>
      <c r="Z105" s="94" t="s">
        <v>368</v>
      </c>
      <c r="AA105" s="111" t="s">
        <v>369</v>
      </c>
      <c r="AB105" s="225">
        <f>+Schedule!$N$5</f>
        <v>0</v>
      </c>
      <c r="AC105" s="225"/>
      <c r="AD105" s="212">
        <f t="shared" si="39"/>
        <v>0</v>
      </c>
      <c r="AE105" s="212"/>
      <c r="AF105" s="94"/>
      <c r="AG105" s="94"/>
      <c r="AH105" s="94"/>
      <c r="AI105" s="94"/>
      <c r="AJ105" s="69"/>
      <c r="AK105" s="110"/>
      <c r="AL105" s="110"/>
      <c r="AM105" s="110"/>
      <c r="AS105" s="108"/>
      <c r="AT105" s="153">
        <f t="shared" si="36"/>
        <v>0</v>
      </c>
      <c r="AU105" s="153">
        <f t="shared" si="37"/>
        <v>0</v>
      </c>
      <c r="AV105" s="153">
        <f>+AU98+AU99+AU100+AU101+AU102+AU103+AU104+AU105</f>
        <v>0</v>
      </c>
      <c r="AW105" s="153">
        <f t="shared" si="38"/>
        <v>0</v>
      </c>
      <c r="AX105" s="109"/>
    </row>
    <row r="106" spans="1:64" ht="10" customHeight="1" x14ac:dyDescent="0.3">
      <c r="A106" s="68"/>
      <c r="B106" s="98"/>
      <c r="C106" s="98"/>
      <c r="D106" s="98"/>
      <c r="E106" s="98"/>
      <c r="F106" s="98"/>
      <c r="G106" s="98"/>
      <c r="H106" s="98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107"/>
      <c r="V106" s="107"/>
      <c r="W106" s="107"/>
      <c r="X106" s="94"/>
      <c r="Y106" s="94"/>
      <c r="Z106" s="94"/>
      <c r="AA106" s="111"/>
      <c r="AB106" s="112"/>
      <c r="AC106" s="112"/>
      <c r="AD106" s="107"/>
      <c r="AE106" s="107"/>
      <c r="AF106" s="94"/>
      <c r="AG106" s="94"/>
      <c r="AH106" s="94"/>
      <c r="AI106" s="94"/>
      <c r="AJ106" s="69"/>
      <c r="AK106" s="110"/>
      <c r="AL106" s="110"/>
      <c r="AM106" s="110"/>
      <c r="AS106" s="108"/>
      <c r="AX106" s="109"/>
    </row>
    <row r="107" spans="1:64" ht="10" customHeight="1" x14ac:dyDescent="0.3">
      <c r="A107" s="68"/>
      <c r="B107" s="98"/>
      <c r="C107" s="98"/>
      <c r="D107" s="98"/>
      <c r="E107" s="98"/>
      <c r="F107" s="98"/>
      <c r="G107" s="98"/>
      <c r="H107" s="98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107"/>
      <c r="V107" s="107"/>
      <c r="W107" s="107"/>
      <c r="X107" s="94"/>
      <c r="Y107" s="94"/>
      <c r="Z107" s="94"/>
      <c r="AA107" s="111"/>
      <c r="AB107" s="112"/>
      <c r="AC107" s="112"/>
      <c r="AD107" s="107"/>
      <c r="AE107" s="107"/>
      <c r="AF107" s="94"/>
      <c r="AG107" s="94"/>
      <c r="AH107" s="94"/>
      <c r="AI107" s="94"/>
      <c r="AJ107" s="69"/>
      <c r="AK107" s="110"/>
      <c r="AL107" s="110"/>
      <c r="AM107" s="110"/>
      <c r="AS107" s="113"/>
      <c r="AT107" s="160"/>
      <c r="AU107" s="160">
        <f>SUM(AU8:AU105)</f>
        <v>0</v>
      </c>
      <c r="AV107" s="160"/>
      <c r="AW107" s="160"/>
      <c r="AX107" s="115">
        <f>+IF(AU107&gt;0,1,0)</f>
        <v>0</v>
      </c>
    </row>
    <row r="108" spans="1:64" ht="10" customHeight="1" x14ac:dyDescent="0.3">
      <c r="A108" s="68"/>
      <c r="B108" s="98"/>
      <c r="C108" s="98"/>
      <c r="D108" s="98"/>
      <c r="E108" s="98"/>
      <c r="F108" s="98"/>
      <c r="G108" s="98"/>
      <c r="H108" s="98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107"/>
      <c r="V108" s="107"/>
      <c r="W108" s="107"/>
      <c r="X108" s="94"/>
      <c r="Y108" s="94"/>
      <c r="Z108" s="94"/>
      <c r="AA108" s="111"/>
      <c r="AB108" s="112"/>
      <c r="AC108" s="112"/>
      <c r="AD108" s="107"/>
      <c r="AE108" s="107"/>
      <c r="AF108" s="94"/>
      <c r="AG108" s="94"/>
      <c r="AH108" s="94"/>
      <c r="AI108" s="94"/>
      <c r="AJ108" s="69"/>
      <c r="AK108" s="110"/>
      <c r="AL108" s="110"/>
      <c r="AM108" s="110"/>
    </row>
    <row r="109" spans="1:64" ht="10" customHeight="1" x14ac:dyDescent="0.3">
      <c r="A109" s="68"/>
      <c r="B109" s="98"/>
      <c r="C109" s="98"/>
      <c r="D109" s="98"/>
      <c r="E109" s="98"/>
      <c r="F109" s="98"/>
      <c r="G109" s="98"/>
      <c r="H109" s="98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107"/>
      <c r="V109" s="107"/>
      <c r="W109" s="107"/>
      <c r="X109" s="94"/>
      <c r="Y109" s="94"/>
      <c r="Z109" s="94"/>
      <c r="AA109" s="111"/>
      <c r="AB109" s="112"/>
      <c r="AC109" s="112"/>
      <c r="AD109" s="107"/>
      <c r="AE109" s="107"/>
      <c r="AF109" s="94"/>
      <c r="AG109" s="94"/>
      <c r="AH109" s="94"/>
      <c r="AI109" s="94"/>
      <c r="AJ109" s="69"/>
      <c r="AK109" s="110"/>
      <c r="AL109" s="110"/>
      <c r="AM109" s="110"/>
    </row>
    <row r="110" spans="1:64" ht="5.15" customHeight="1" thickBot="1" x14ac:dyDescent="0.35">
      <c r="A110" s="70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73"/>
    </row>
  </sheetData>
  <sheetProtection algorithmName="SHA-512" hashValue="xrU6Fc1Oq8fKM7ugUy1i9xEit2MWKosJW39N6/n1tSX1ywFVauvv74HstFM4oW25Km/c9PpWwwjk69lmk1xknQ==" saltValue="QbdqxTJWLQH8HFNmpGWMKA==" spinCount="100000" sheet="1" selectLockedCells="1"/>
  <mergeCells count="322">
    <mergeCell ref="B10:H10"/>
    <mergeCell ref="I10:T10"/>
    <mergeCell ref="U10:W10"/>
    <mergeCell ref="B11:H11"/>
    <mergeCell ref="I11:T11"/>
    <mergeCell ref="U11:W11"/>
    <mergeCell ref="B1:AA3"/>
    <mergeCell ref="AS2:AX5"/>
    <mergeCell ref="B8:H8"/>
    <mergeCell ref="I8:T8"/>
    <mergeCell ref="U8:W8"/>
    <mergeCell ref="B9:H9"/>
    <mergeCell ref="I9:T9"/>
    <mergeCell ref="U9:W9"/>
    <mergeCell ref="B12:H12"/>
    <mergeCell ref="I12:T12"/>
    <mergeCell ref="U12:W12"/>
    <mergeCell ref="AB12:AC12"/>
    <mergeCell ref="AD12:AE12"/>
    <mergeCell ref="B13:H13"/>
    <mergeCell ref="I13:T13"/>
    <mergeCell ref="U13:W13"/>
    <mergeCell ref="AB13:AC13"/>
    <mergeCell ref="AD13:AE13"/>
    <mergeCell ref="B14:H14"/>
    <mergeCell ref="I14:T14"/>
    <mergeCell ref="U14:W14"/>
    <mergeCell ref="AB14:AC14"/>
    <mergeCell ref="AD14:AE14"/>
    <mergeCell ref="B15:H15"/>
    <mergeCell ref="I15:T15"/>
    <mergeCell ref="U15:W15"/>
    <mergeCell ref="AB15:AC15"/>
    <mergeCell ref="AD15:AE15"/>
    <mergeCell ref="B20:H20"/>
    <mergeCell ref="I20:T20"/>
    <mergeCell ref="U20:W20"/>
    <mergeCell ref="B21:H21"/>
    <mergeCell ref="I21:T21"/>
    <mergeCell ref="U21:W21"/>
    <mergeCell ref="B18:H18"/>
    <mergeCell ref="I18:T18"/>
    <mergeCell ref="U18:W18"/>
    <mergeCell ref="B19:H19"/>
    <mergeCell ref="I19:T19"/>
    <mergeCell ref="U19:W19"/>
    <mergeCell ref="B22:H22"/>
    <mergeCell ref="I22:T22"/>
    <mergeCell ref="U22:W22"/>
    <mergeCell ref="AB22:AC22"/>
    <mergeCell ref="AD22:AE22"/>
    <mergeCell ref="B23:H23"/>
    <mergeCell ref="I23:T23"/>
    <mergeCell ref="U23:W23"/>
    <mergeCell ref="AB23:AC23"/>
    <mergeCell ref="AD23:AE23"/>
    <mergeCell ref="B24:H24"/>
    <mergeCell ref="I24:T24"/>
    <mergeCell ref="U24:W24"/>
    <mergeCell ref="AB24:AC24"/>
    <mergeCell ref="AD24:AE24"/>
    <mergeCell ref="B25:H25"/>
    <mergeCell ref="I25:T25"/>
    <mergeCell ref="U25:W25"/>
    <mergeCell ref="AB25:AC25"/>
    <mergeCell ref="AD25:AE25"/>
    <mergeCell ref="B30:H30"/>
    <mergeCell ref="I30:T30"/>
    <mergeCell ref="U30:W30"/>
    <mergeCell ref="B31:H31"/>
    <mergeCell ref="I31:T31"/>
    <mergeCell ref="U31:W31"/>
    <mergeCell ref="B28:H28"/>
    <mergeCell ref="I28:T28"/>
    <mergeCell ref="U28:W28"/>
    <mergeCell ref="B29:H29"/>
    <mergeCell ref="I29:T29"/>
    <mergeCell ref="U29:W29"/>
    <mergeCell ref="B32:H32"/>
    <mergeCell ref="I32:T32"/>
    <mergeCell ref="U32:W32"/>
    <mergeCell ref="AB32:AC32"/>
    <mergeCell ref="AD32:AE32"/>
    <mergeCell ref="B33:H33"/>
    <mergeCell ref="I33:T33"/>
    <mergeCell ref="U33:W33"/>
    <mergeCell ref="AB33:AC33"/>
    <mergeCell ref="AD33:AE33"/>
    <mergeCell ref="B34:H34"/>
    <mergeCell ref="I34:T34"/>
    <mergeCell ref="U34:W34"/>
    <mergeCell ref="AB34:AC34"/>
    <mergeCell ref="AD34:AE34"/>
    <mergeCell ref="B35:H35"/>
    <mergeCell ref="I35:T35"/>
    <mergeCell ref="U35:W35"/>
    <mergeCell ref="AB35:AC35"/>
    <mergeCell ref="AD35:AE35"/>
    <mergeCell ref="B40:H40"/>
    <mergeCell ref="I40:T40"/>
    <mergeCell ref="U40:W40"/>
    <mergeCell ref="B41:H41"/>
    <mergeCell ref="I41:T41"/>
    <mergeCell ref="U41:W41"/>
    <mergeCell ref="B38:H38"/>
    <mergeCell ref="I38:T38"/>
    <mergeCell ref="U38:W38"/>
    <mergeCell ref="B39:H39"/>
    <mergeCell ref="I39:T39"/>
    <mergeCell ref="U39:W39"/>
    <mergeCell ref="B42:H42"/>
    <mergeCell ref="I42:T42"/>
    <mergeCell ref="U42:W42"/>
    <mergeCell ref="AB42:AC42"/>
    <mergeCell ref="AD42:AE42"/>
    <mergeCell ref="B43:H43"/>
    <mergeCell ref="I43:T43"/>
    <mergeCell ref="U43:W43"/>
    <mergeCell ref="AB43:AC43"/>
    <mergeCell ref="AD43:AE43"/>
    <mergeCell ref="B44:H44"/>
    <mergeCell ref="I44:T44"/>
    <mergeCell ref="U44:W44"/>
    <mergeCell ref="AB44:AC44"/>
    <mergeCell ref="AD44:AE44"/>
    <mergeCell ref="B45:H45"/>
    <mergeCell ref="I45:T45"/>
    <mergeCell ref="U45:W45"/>
    <mergeCell ref="AB45:AC45"/>
    <mergeCell ref="AD45:AE45"/>
    <mergeCell ref="B50:H50"/>
    <mergeCell ref="I50:T50"/>
    <mergeCell ref="U50:W50"/>
    <mergeCell ref="B51:H51"/>
    <mergeCell ref="I51:T51"/>
    <mergeCell ref="U51:W51"/>
    <mergeCell ref="B48:H48"/>
    <mergeCell ref="I48:T48"/>
    <mergeCell ref="U48:W48"/>
    <mergeCell ref="B49:H49"/>
    <mergeCell ref="I49:T49"/>
    <mergeCell ref="U49:W49"/>
    <mergeCell ref="B52:H52"/>
    <mergeCell ref="I52:T52"/>
    <mergeCell ref="U52:W52"/>
    <mergeCell ref="AB52:AC52"/>
    <mergeCell ref="AD52:AE52"/>
    <mergeCell ref="B53:H53"/>
    <mergeCell ref="I53:T53"/>
    <mergeCell ref="U53:W53"/>
    <mergeCell ref="AB53:AC53"/>
    <mergeCell ref="AD53:AE53"/>
    <mergeCell ref="B54:H54"/>
    <mergeCell ref="I54:T54"/>
    <mergeCell ref="U54:W54"/>
    <mergeCell ref="AB54:AC54"/>
    <mergeCell ref="AD54:AE54"/>
    <mergeCell ref="B55:H55"/>
    <mergeCell ref="I55:T55"/>
    <mergeCell ref="U55:W55"/>
    <mergeCell ref="AB55:AC55"/>
    <mergeCell ref="AD55:AE55"/>
    <mergeCell ref="B60:H60"/>
    <mergeCell ref="I60:T60"/>
    <mergeCell ref="U60:W60"/>
    <mergeCell ref="B61:H61"/>
    <mergeCell ref="I61:T61"/>
    <mergeCell ref="U61:W61"/>
    <mergeCell ref="B58:H58"/>
    <mergeCell ref="I58:T58"/>
    <mergeCell ref="U58:W58"/>
    <mergeCell ref="B59:H59"/>
    <mergeCell ref="I59:T59"/>
    <mergeCell ref="U59:W59"/>
    <mergeCell ref="B62:H62"/>
    <mergeCell ref="I62:T62"/>
    <mergeCell ref="U62:W62"/>
    <mergeCell ref="AB62:AC62"/>
    <mergeCell ref="AD62:AE62"/>
    <mergeCell ref="B63:H63"/>
    <mergeCell ref="I63:T63"/>
    <mergeCell ref="U63:W63"/>
    <mergeCell ref="AB63:AC63"/>
    <mergeCell ref="AD63:AE63"/>
    <mergeCell ref="B64:H64"/>
    <mergeCell ref="I64:T64"/>
    <mergeCell ref="U64:W64"/>
    <mergeCell ref="AB64:AC64"/>
    <mergeCell ref="AD64:AE64"/>
    <mergeCell ref="B65:H65"/>
    <mergeCell ref="I65:T65"/>
    <mergeCell ref="U65:W65"/>
    <mergeCell ref="AB65:AC65"/>
    <mergeCell ref="AD65:AE65"/>
    <mergeCell ref="B70:H70"/>
    <mergeCell ref="I70:T70"/>
    <mergeCell ref="U70:W70"/>
    <mergeCell ref="B71:H71"/>
    <mergeCell ref="I71:T71"/>
    <mergeCell ref="U71:W71"/>
    <mergeCell ref="B68:H68"/>
    <mergeCell ref="I68:T68"/>
    <mergeCell ref="U68:W68"/>
    <mergeCell ref="B69:H69"/>
    <mergeCell ref="I69:T69"/>
    <mergeCell ref="U69:W69"/>
    <mergeCell ref="B72:H72"/>
    <mergeCell ref="I72:T72"/>
    <mergeCell ref="U72:W72"/>
    <mergeCell ref="AB72:AC72"/>
    <mergeCell ref="AD72:AE72"/>
    <mergeCell ref="B73:H73"/>
    <mergeCell ref="I73:T73"/>
    <mergeCell ref="U73:W73"/>
    <mergeCell ref="AB73:AC73"/>
    <mergeCell ref="AD73:AE73"/>
    <mergeCell ref="B74:H74"/>
    <mergeCell ref="I74:T74"/>
    <mergeCell ref="U74:W74"/>
    <mergeCell ref="AB74:AC74"/>
    <mergeCell ref="AD74:AE74"/>
    <mergeCell ref="B75:H75"/>
    <mergeCell ref="I75:T75"/>
    <mergeCell ref="U75:W75"/>
    <mergeCell ref="AB75:AC75"/>
    <mergeCell ref="AD75:AE75"/>
    <mergeCell ref="B80:H80"/>
    <mergeCell ref="I80:T80"/>
    <mergeCell ref="U80:W80"/>
    <mergeCell ref="B81:H81"/>
    <mergeCell ref="I81:T81"/>
    <mergeCell ref="U81:W81"/>
    <mergeCell ref="B78:H78"/>
    <mergeCell ref="I78:T78"/>
    <mergeCell ref="U78:W78"/>
    <mergeCell ref="B79:H79"/>
    <mergeCell ref="I79:T79"/>
    <mergeCell ref="U79:W79"/>
    <mergeCell ref="B82:H82"/>
    <mergeCell ref="I82:T82"/>
    <mergeCell ref="U82:W82"/>
    <mergeCell ref="AB82:AC82"/>
    <mergeCell ref="AD82:AE82"/>
    <mergeCell ref="B83:H83"/>
    <mergeCell ref="I83:T83"/>
    <mergeCell ref="U83:W83"/>
    <mergeCell ref="AB83:AC83"/>
    <mergeCell ref="AD83:AE83"/>
    <mergeCell ref="B84:H84"/>
    <mergeCell ref="I84:T84"/>
    <mergeCell ref="U84:W84"/>
    <mergeCell ref="AB84:AC84"/>
    <mergeCell ref="AD84:AE84"/>
    <mergeCell ref="B85:H85"/>
    <mergeCell ref="I85:T85"/>
    <mergeCell ref="U85:W85"/>
    <mergeCell ref="AB85:AC85"/>
    <mergeCell ref="AD85:AE85"/>
    <mergeCell ref="B90:H90"/>
    <mergeCell ref="I90:T90"/>
    <mergeCell ref="U90:W90"/>
    <mergeCell ref="B91:H91"/>
    <mergeCell ref="I91:T91"/>
    <mergeCell ref="U91:W91"/>
    <mergeCell ref="B88:H88"/>
    <mergeCell ref="I88:T88"/>
    <mergeCell ref="U88:W88"/>
    <mergeCell ref="B89:H89"/>
    <mergeCell ref="I89:T89"/>
    <mergeCell ref="U89:W89"/>
    <mergeCell ref="B92:H92"/>
    <mergeCell ref="I92:T92"/>
    <mergeCell ref="U92:W92"/>
    <mergeCell ref="AB92:AC92"/>
    <mergeCell ref="AD92:AE92"/>
    <mergeCell ref="B93:H93"/>
    <mergeCell ref="I93:T93"/>
    <mergeCell ref="U93:W93"/>
    <mergeCell ref="AB93:AC93"/>
    <mergeCell ref="AD93:AE93"/>
    <mergeCell ref="B94:H94"/>
    <mergeCell ref="I94:T94"/>
    <mergeCell ref="U94:W94"/>
    <mergeCell ref="AB94:AC94"/>
    <mergeCell ref="AD94:AE94"/>
    <mergeCell ref="B95:H95"/>
    <mergeCell ref="I95:T95"/>
    <mergeCell ref="U95:W95"/>
    <mergeCell ref="AB95:AC95"/>
    <mergeCell ref="AD95:AE95"/>
    <mergeCell ref="B100:H100"/>
    <mergeCell ref="I100:T100"/>
    <mergeCell ref="U100:W100"/>
    <mergeCell ref="B101:H101"/>
    <mergeCell ref="I101:T101"/>
    <mergeCell ref="U101:W101"/>
    <mergeCell ref="B98:H98"/>
    <mergeCell ref="I98:T98"/>
    <mergeCell ref="U98:W98"/>
    <mergeCell ref="B99:H99"/>
    <mergeCell ref="I99:T99"/>
    <mergeCell ref="U99:W99"/>
    <mergeCell ref="B102:H102"/>
    <mergeCell ref="I102:T102"/>
    <mergeCell ref="U102:W102"/>
    <mergeCell ref="AB102:AC102"/>
    <mergeCell ref="AD102:AE102"/>
    <mergeCell ref="B103:H103"/>
    <mergeCell ref="I103:T103"/>
    <mergeCell ref="U103:W103"/>
    <mergeCell ref="AB103:AC103"/>
    <mergeCell ref="AD103:AE103"/>
    <mergeCell ref="B104:H104"/>
    <mergeCell ref="I104:T104"/>
    <mergeCell ref="U104:W104"/>
    <mergeCell ref="AB104:AC104"/>
    <mergeCell ref="AD104:AE104"/>
    <mergeCell ref="B105:H105"/>
    <mergeCell ref="I105:T105"/>
    <mergeCell ref="U105:W105"/>
    <mergeCell ref="AB105:AC105"/>
    <mergeCell ref="AD105:AE105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AC79-9669-4652-891E-2609DE5EE912}">
  <sheetPr codeName="Sheet2"/>
  <dimension ref="A1:EV2"/>
  <sheetViews>
    <sheetView workbookViewId="0">
      <selection activeCell="H13" sqref="H13"/>
    </sheetView>
  </sheetViews>
  <sheetFormatPr defaultRowHeight="14.5" x14ac:dyDescent="0.35"/>
  <cols>
    <col min="2" max="4" width="10.54296875" customWidth="1"/>
    <col min="5" max="5" width="23.1796875" bestFit="1" customWidth="1"/>
    <col min="6" max="6" width="11.453125" bestFit="1" customWidth="1"/>
    <col min="7" max="7" width="11.1796875" bestFit="1" customWidth="1"/>
    <col min="8" max="8" width="24.54296875" bestFit="1" customWidth="1"/>
    <col min="9" max="9" width="11.453125" bestFit="1" customWidth="1"/>
    <col min="10" max="10" width="11.1796875" bestFit="1" customWidth="1"/>
    <col min="11" max="11" width="35.54296875" bestFit="1" customWidth="1"/>
    <col min="12" max="12" width="11.453125" bestFit="1" customWidth="1"/>
    <col min="13" max="13" width="11.1796875" bestFit="1" customWidth="1"/>
    <col min="14" max="14" width="35.54296875" bestFit="1" customWidth="1"/>
    <col min="15" max="15" width="11.453125" bestFit="1" customWidth="1"/>
    <col min="16" max="16" width="11.1796875" bestFit="1" customWidth="1"/>
    <col min="17" max="19" width="14.453125" style="34" customWidth="1"/>
    <col min="20" max="20" width="24.54296875" style="34" bestFit="1" customWidth="1"/>
    <col min="21" max="21" width="11.453125" style="34" bestFit="1" customWidth="1"/>
    <col min="22" max="22" width="11.1796875" style="34" bestFit="1" customWidth="1"/>
    <col min="23" max="23" width="8.453125" style="34" bestFit="1" customWidth="1"/>
    <col min="24" max="24" width="11.453125" style="34" bestFit="1" customWidth="1"/>
    <col min="25" max="25" width="11.1796875" style="34" bestFit="1" customWidth="1"/>
    <col min="26" max="26" width="8.453125" style="34" bestFit="1" customWidth="1"/>
    <col min="27" max="27" width="11.453125" style="34" bestFit="1" customWidth="1"/>
    <col min="28" max="28" width="11.1796875" style="34" bestFit="1" customWidth="1"/>
    <col min="29" max="29" width="8.453125" style="34" bestFit="1" customWidth="1"/>
    <col min="30" max="30" width="11.453125" style="34" bestFit="1" customWidth="1"/>
    <col min="31" max="31" width="11.1796875" style="34" bestFit="1" customWidth="1"/>
    <col min="32" max="34" width="14.453125" customWidth="1"/>
    <col min="35" max="35" width="8.453125" bestFit="1" customWidth="1"/>
    <col min="36" max="36" width="11.453125" bestFit="1" customWidth="1"/>
    <col min="37" max="37" width="11.1796875" bestFit="1" customWidth="1"/>
    <col min="38" max="38" width="8.453125" bestFit="1" customWidth="1"/>
    <col min="39" max="39" width="11.453125" bestFit="1" customWidth="1"/>
    <col min="40" max="40" width="11.1796875" bestFit="1" customWidth="1"/>
    <col min="41" max="41" width="8.453125" bestFit="1" customWidth="1"/>
    <col min="42" max="42" width="11.453125" bestFit="1" customWidth="1"/>
    <col min="43" max="43" width="11.1796875" bestFit="1" customWidth="1"/>
    <col min="44" max="44" width="8.453125" bestFit="1" customWidth="1"/>
    <col min="45" max="45" width="11.453125" bestFit="1" customWidth="1"/>
    <col min="46" max="46" width="11.1796875" bestFit="1" customWidth="1"/>
    <col min="47" max="49" width="14.453125" style="34" customWidth="1"/>
    <col min="50" max="50" width="8.453125" style="34" bestFit="1" customWidth="1"/>
    <col min="51" max="51" width="11.453125" style="34" bestFit="1" customWidth="1"/>
    <col min="52" max="52" width="11.1796875" style="34" bestFit="1" customWidth="1"/>
    <col min="53" max="53" width="8.453125" style="34" bestFit="1" customWidth="1"/>
    <col min="54" max="54" width="11.453125" style="34" bestFit="1" customWidth="1"/>
    <col min="55" max="55" width="11.1796875" style="34" bestFit="1" customWidth="1"/>
    <col min="56" max="56" width="8.453125" style="34" bestFit="1" customWidth="1"/>
    <col min="57" max="57" width="11.453125" style="34" bestFit="1" customWidth="1"/>
    <col min="58" max="58" width="11.1796875" style="34" bestFit="1" customWidth="1"/>
    <col min="59" max="59" width="8.453125" style="34" bestFit="1" customWidth="1"/>
    <col min="60" max="60" width="11.453125" style="34" bestFit="1" customWidth="1"/>
    <col min="61" max="61" width="11.1796875" style="34" bestFit="1" customWidth="1"/>
    <col min="62" max="64" width="14.453125" customWidth="1"/>
    <col min="65" max="65" width="8.453125" bestFit="1" customWidth="1"/>
    <col min="66" max="66" width="11.453125" bestFit="1" customWidth="1"/>
    <col min="67" max="67" width="11.1796875" bestFit="1" customWidth="1"/>
    <col min="68" max="68" width="8.453125" bestFit="1" customWidth="1"/>
    <col min="69" max="69" width="11.453125" bestFit="1" customWidth="1"/>
    <col min="70" max="70" width="11.1796875" bestFit="1" customWidth="1"/>
    <col min="71" max="71" width="8.453125" bestFit="1" customWidth="1"/>
    <col min="72" max="72" width="11.453125" bestFit="1" customWidth="1"/>
    <col min="73" max="73" width="11.1796875" bestFit="1" customWidth="1"/>
    <col min="74" max="74" width="8.453125" bestFit="1" customWidth="1"/>
    <col min="75" max="75" width="11.453125" bestFit="1" customWidth="1"/>
    <col min="76" max="76" width="11.1796875" bestFit="1" customWidth="1"/>
    <col min="77" max="79" width="14.453125" style="34" customWidth="1"/>
    <col min="80" max="80" width="8.453125" style="34" bestFit="1" customWidth="1"/>
    <col min="81" max="81" width="11.453125" style="34" bestFit="1" customWidth="1"/>
    <col min="82" max="82" width="11.1796875" style="34" bestFit="1" customWidth="1"/>
    <col min="83" max="83" width="8.453125" style="34" bestFit="1" customWidth="1"/>
    <col min="84" max="84" width="11.453125" style="34" bestFit="1" customWidth="1"/>
    <col min="85" max="85" width="11.1796875" style="34" bestFit="1" customWidth="1"/>
    <col min="86" max="86" width="8.453125" style="34" bestFit="1" customWidth="1"/>
    <col min="87" max="87" width="11.453125" style="34" bestFit="1" customWidth="1"/>
    <col min="88" max="88" width="11.1796875" style="34" bestFit="1" customWidth="1"/>
    <col min="89" max="89" width="8.453125" style="34" bestFit="1" customWidth="1"/>
    <col min="90" max="90" width="11.453125" style="34" bestFit="1" customWidth="1"/>
    <col min="91" max="91" width="11.1796875" style="34" bestFit="1" customWidth="1"/>
    <col min="92" max="94" width="14.453125" customWidth="1"/>
    <col min="95" max="95" width="8.453125" bestFit="1" customWidth="1"/>
    <col min="96" max="96" width="11.453125" bestFit="1" customWidth="1"/>
    <col min="97" max="97" width="11.1796875" bestFit="1" customWidth="1"/>
    <col min="98" max="98" width="8.453125" bestFit="1" customWidth="1"/>
    <col min="99" max="99" width="11.453125" bestFit="1" customWidth="1"/>
    <col min="100" max="100" width="11.1796875" bestFit="1" customWidth="1"/>
    <col min="101" max="101" width="8.453125" bestFit="1" customWidth="1"/>
    <col min="102" max="102" width="11.453125" bestFit="1" customWidth="1"/>
    <col min="103" max="103" width="11.1796875" bestFit="1" customWidth="1"/>
    <col min="104" max="104" width="8.453125" bestFit="1" customWidth="1"/>
    <col min="105" max="105" width="11.453125" bestFit="1" customWidth="1"/>
    <col min="106" max="106" width="11.1796875" bestFit="1" customWidth="1"/>
    <col min="107" max="109" width="14.453125" style="34" customWidth="1"/>
    <col min="110" max="110" width="8.453125" style="34" bestFit="1" customWidth="1"/>
    <col min="111" max="111" width="11.453125" style="34" bestFit="1" customWidth="1"/>
    <col min="112" max="112" width="11.1796875" style="34" bestFit="1" customWidth="1"/>
    <col min="113" max="113" width="8.453125" style="34" bestFit="1" customWidth="1"/>
    <col min="114" max="114" width="11.453125" style="34" bestFit="1" customWidth="1"/>
    <col min="115" max="115" width="11.1796875" style="34" bestFit="1" customWidth="1"/>
    <col min="116" max="116" width="8.453125" style="34" bestFit="1" customWidth="1"/>
    <col min="117" max="117" width="11.453125" style="34" bestFit="1" customWidth="1"/>
    <col min="118" max="118" width="11.1796875" style="34" bestFit="1" customWidth="1"/>
    <col min="119" max="119" width="8.453125" style="34" bestFit="1" customWidth="1"/>
    <col min="120" max="120" width="11.453125" style="34" bestFit="1" customWidth="1"/>
    <col min="121" max="121" width="11.1796875" style="34" bestFit="1" customWidth="1"/>
    <col min="122" max="124" width="14.453125" customWidth="1"/>
    <col min="125" max="125" width="8.453125" bestFit="1" customWidth="1"/>
    <col min="126" max="126" width="11.453125" bestFit="1" customWidth="1"/>
    <col min="127" max="127" width="11.1796875" bestFit="1" customWidth="1"/>
    <col min="128" max="128" width="8.453125" bestFit="1" customWidth="1"/>
    <col min="129" max="129" width="11.453125" bestFit="1" customWidth="1"/>
    <col min="130" max="130" width="11.1796875" bestFit="1" customWidth="1"/>
    <col min="131" max="131" width="8.453125" bestFit="1" customWidth="1"/>
    <col min="132" max="132" width="11.453125" bestFit="1" customWidth="1"/>
    <col min="133" max="133" width="11.1796875" bestFit="1" customWidth="1"/>
    <col min="134" max="134" width="8.453125" bestFit="1" customWidth="1"/>
    <col min="135" max="135" width="11.453125" bestFit="1" customWidth="1"/>
    <col min="136" max="136" width="11.1796875" bestFit="1" customWidth="1"/>
    <col min="137" max="139" width="14.453125" style="34" customWidth="1"/>
    <col min="140" max="140" width="9.453125" style="34" bestFit="1" customWidth="1"/>
    <col min="141" max="141" width="12.453125" style="34" bestFit="1" customWidth="1"/>
    <col min="142" max="142" width="12.1796875" style="34" bestFit="1" customWidth="1"/>
    <col min="143" max="143" width="9.453125" style="34" bestFit="1" customWidth="1"/>
    <col min="144" max="144" width="12.453125" style="34" bestFit="1" customWidth="1"/>
    <col min="145" max="145" width="12.1796875" style="34" bestFit="1" customWidth="1"/>
    <col min="146" max="146" width="9.453125" style="34" bestFit="1" customWidth="1"/>
    <col min="147" max="147" width="12.453125" style="34" bestFit="1" customWidth="1"/>
    <col min="148" max="148" width="12.1796875" style="34" bestFit="1" customWidth="1"/>
    <col min="149" max="149" width="9.453125" style="34" bestFit="1" customWidth="1"/>
    <col min="150" max="150" width="12.453125" style="34" bestFit="1" customWidth="1"/>
    <col min="151" max="151" width="12.1796875" style="34" bestFit="1" customWidth="1"/>
  </cols>
  <sheetData>
    <row r="1" spans="1:152" x14ac:dyDescent="0.35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  <c r="N1" t="s">
        <v>49</v>
      </c>
      <c r="O1" t="s">
        <v>50</v>
      </c>
      <c r="P1" t="s">
        <v>51</v>
      </c>
      <c r="Q1" s="34" t="s">
        <v>52</v>
      </c>
      <c r="R1" s="34" t="s">
        <v>53</v>
      </c>
      <c r="S1" s="34" t="s">
        <v>54</v>
      </c>
      <c r="T1" s="34" t="s">
        <v>55</v>
      </c>
      <c r="U1" s="34" t="s">
        <v>56</v>
      </c>
      <c r="V1" s="34" t="s">
        <v>57</v>
      </c>
      <c r="W1" s="34" t="s">
        <v>58</v>
      </c>
      <c r="X1" s="34" t="s">
        <v>59</v>
      </c>
      <c r="Y1" s="34" t="s">
        <v>60</v>
      </c>
      <c r="Z1" s="34" t="s">
        <v>61</v>
      </c>
      <c r="AA1" s="34" t="s">
        <v>62</v>
      </c>
      <c r="AB1" s="34" t="s">
        <v>63</v>
      </c>
      <c r="AC1" s="34" t="s">
        <v>64</v>
      </c>
      <c r="AD1" s="34" t="s">
        <v>65</v>
      </c>
      <c r="AE1" s="34" t="s">
        <v>66</v>
      </c>
      <c r="AF1" t="s">
        <v>67</v>
      </c>
      <c r="AG1" t="s">
        <v>68</v>
      </c>
      <c r="AH1" t="s">
        <v>69</v>
      </c>
      <c r="AI1" t="s">
        <v>70</v>
      </c>
      <c r="AJ1" t="s">
        <v>71</v>
      </c>
      <c r="AK1" t="s">
        <v>72</v>
      </c>
      <c r="AL1" t="s">
        <v>73</v>
      </c>
      <c r="AM1" t="s">
        <v>74</v>
      </c>
      <c r="AN1" t="s">
        <v>75</v>
      </c>
      <c r="AO1" t="s">
        <v>76</v>
      </c>
      <c r="AP1" t="s">
        <v>77</v>
      </c>
      <c r="AQ1" t="s">
        <v>78</v>
      </c>
      <c r="AR1" t="s">
        <v>79</v>
      </c>
      <c r="AS1" t="s">
        <v>80</v>
      </c>
      <c r="AT1" t="s">
        <v>81</v>
      </c>
      <c r="AU1" s="34" t="s">
        <v>82</v>
      </c>
      <c r="AV1" s="34" t="s">
        <v>83</v>
      </c>
      <c r="AW1" s="34" t="s">
        <v>84</v>
      </c>
      <c r="AX1" s="34" t="s">
        <v>85</v>
      </c>
      <c r="AY1" s="34" t="s">
        <v>86</v>
      </c>
      <c r="AZ1" s="34" t="s">
        <v>87</v>
      </c>
      <c r="BA1" s="34" t="s">
        <v>88</v>
      </c>
      <c r="BB1" s="34" t="s">
        <v>89</v>
      </c>
      <c r="BC1" s="34" t="s">
        <v>90</v>
      </c>
      <c r="BD1" s="34" t="s">
        <v>91</v>
      </c>
      <c r="BE1" s="34" t="s">
        <v>92</v>
      </c>
      <c r="BF1" s="34" t="s">
        <v>93</v>
      </c>
      <c r="BG1" s="34" t="s">
        <v>94</v>
      </c>
      <c r="BH1" s="34" t="s">
        <v>95</v>
      </c>
      <c r="BI1" s="34" t="s">
        <v>96</v>
      </c>
      <c r="BJ1" t="s">
        <v>97</v>
      </c>
      <c r="BK1" t="s">
        <v>98</v>
      </c>
      <c r="BL1" t="s">
        <v>99</v>
      </c>
      <c r="BM1" t="s">
        <v>100</v>
      </c>
      <c r="BN1" t="s">
        <v>101</v>
      </c>
      <c r="BO1" t="s">
        <v>102</v>
      </c>
      <c r="BP1" t="s">
        <v>103</v>
      </c>
      <c r="BQ1" t="s">
        <v>104</v>
      </c>
      <c r="BR1" t="s">
        <v>105</v>
      </c>
      <c r="BS1" t="s">
        <v>106</v>
      </c>
      <c r="BT1" t="s">
        <v>107</v>
      </c>
      <c r="BU1" t="s">
        <v>108</v>
      </c>
      <c r="BV1" t="s">
        <v>109</v>
      </c>
      <c r="BW1" t="s">
        <v>110</v>
      </c>
      <c r="BX1" t="s">
        <v>111</v>
      </c>
      <c r="BY1" s="34" t="s">
        <v>112</v>
      </c>
      <c r="BZ1" s="34" t="s">
        <v>113</v>
      </c>
      <c r="CA1" s="34" t="s">
        <v>114</v>
      </c>
      <c r="CB1" s="34" t="s">
        <v>115</v>
      </c>
      <c r="CC1" s="34" t="s">
        <v>116</v>
      </c>
      <c r="CD1" s="34" t="s">
        <v>117</v>
      </c>
      <c r="CE1" s="34" t="s">
        <v>118</v>
      </c>
      <c r="CF1" s="34" t="s">
        <v>119</v>
      </c>
      <c r="CG1" s="34" t="s">
        <v>120</v>
      </c>
      <c r="CH1" s="34" t="s">
        <v>121</v>
      </c>
      <c r="CI1" s="34" t="s">
        <v>122</v>
      </c>
      <c r="CJ1" s="34" t="s">
        <v>123</v>
      </c>
      <c r="CK1" s="34" t="s">
        <v>124</v>
      </c>
      <c r="CL1" s="34" t="s">
        <v>125</v>
      </c>
      <c r="CM1" s="34" t="s">
        <v>126</v>
      </c>
      <c r="CN1" t="s">
        <v>127</v>
      </c>
      <c r="CO1" t="s">
        <v>128</v>
      </c>
      <c r="CP1" t="s">
        <v>129</v>
      </c>
      <c r="CQ1" t="s">
        <v>130</v>
      </c>
      <c r="CR1" t="s">
        <v>131</v>
      </c>
      <c r="CS1" t="s">
        <v>132</v>
      </c>
      <c r="CT1" t="s">
        <v>133</v>
      </c>
      <c r="CU1" t="s">
        <v>134</v>
      </c>
      <c r="CV1" t="s">
        <v>135</v>
      </c>
      <c r="CW1" t="s">
        <v>136</v>
      </c>
      <c r="CX1" t="s">
        <v>137</v>
      </c>
      <c r="CY1" t="s">
        <v>138</v>
      </c>
      <c r="CZ1" t="s">
        <v>139</v>
      </c>
      <c r="DA1" t="s">
        <v>140</v>
      </c>
      <c r="DB1" t="s">
        <v>141</v>
      </c>
      <c r="DC1" s="34" t="s">
        <v>142</v>
      </c>
      <c r="DD1" s="34" t="s">
        <v>143</v>
      </c>
      <c r="DE1" s="34" t="s">
        <v>144</v>
      </c>
      <c r="DF1" s="34" t="s">
        <v>145</v>
      </c>
      <c r="DG1" s="34" t="s">
        <v>146</v>
      </c>
      <c r="DH1" s="34" t="s">
        <v>147</v>
      </c>
      <c r="DI1" s="34" t="s">
        <v>148</v>
      </c>
      <c r="DJ1" s="34" t="s">
        <v>149</v>
      </c>
      <c r="DK1" s="34" t="s">
        <v>150</v>
      </c>
      <c r="DL1" s="34" t="s">
        <v>151</v>
      </c>
      <c r="DM1" s="34" t="s">
        <v>152</v>
      </c>
      <c r="DN1" s="34" t="s">
        <v>153</v>
      </c>
      <c r="DO1" s="34" t="s">
        <v>154</v>
      </c>
      <c r="DP1" s="34" t="s">
        <v>155</v>
      </c>
      <c r="DQ1" s="34" t="s">
        <v>156</v>
      </c>
      <c r="DR1" t="s">
        <v>157</v>
      </c>
      <c r="DS1" t="s">
        <v>158</v>
      </c>
      <c r="DT1" t="s">
        <v>159</v>
      </c>
      <c r="DU1" t="s">
        <v>160</v>
      </c>
      <c r="DV1" t="s">
        <v>161</v>
      </c>
      <c r="DW1" t="s">
        <v>162</v>
      </c>
      <c r="DX1" t="s">
        <v>163</v>
      </c>
      <c r="DY1" t="s">
        <v>164</v>
      </c>
      <c r="DZ1" t="s">
        <v>165</v>
      </c>
      <c r="EA1" t="s">
        <v>166</v>
      </c>
      <c r="EB1" t="s">
        <v>167</v>
      </c>
      <c r="EC1" t="s">
        <v>168</v>
      </c>
      <c r="ED1" t="s">
        <v>169</v>
      </c>
      <c r="EE1" t="s">
        <v>170</v>
      </c>
      <c r="EF1" t="s">
        <v>171</v>
      </c>
      <c r="EG1" s="34" t="s">
        <v>172</v>
      </c>
      <c r="EH1" s="34" t="s">
        <v>173</v>
      </c>
      <c r="EI1" s="34" t="s">
        <v>174</v>
      </c>
      <c r="EJ1" s="34" t="s">
        <v>175</v>
      </c>
      <c r="EK1" s="34" t="s">
        <v>176</v>
      </c>
      <c r="EL1" s="34" t="s">
        <v>177</v>
      </c>
      <c r="EM1" s="34" t="s">
        <v>178</v>
      </c>
      <c r="EN1" s="34" t="s">
        <v>179</v>
      </c>
      <c r="EO1" s="34" t="s">
        <v>180</v>
      </c>
      <c r="EP1" s="34" t="s">
        <v>181</v>
      </c>
      <c r="EQ1" s="34" t="s">
        <v>182</v>
      </c>
      <c r="ER1" s="34" t="s">
        <v>183</v>
      </c>
      <c r="ES1" s="34" t="s">
        <v>184</v>
      </c>
      <c r="ET1" s="34" t="s">
        <v>185</v>
      </c>
      <c r="EU1" s="34" t="s">
        <v>186</v>
      </c>
      <c r="EV1" t="s">
        <v>187</v>
      </c>
    </row>
    <row r="2" spans="1:152" x14ac:dyDescent="0.35">
      <c r="B2" s="35" t="str">
        <f>IF('Road 1'!$Q$6=0,"",'Road 1'!$Q$6)</f>
        <v/>
      </c>
      <c r="C2" s="35" t="str">
        <f>IF('Road 1'!$Q$7=0,"",'Road 1'!$Q$7)</f>
        <v/>
      </c>
      <c r="D2" s="35" t="str">
        <f>IF('Road 1'!$Q$8=0,"",'Road 1'!$Q$8)</f>
        <v/>
      </c>
      <c r="E2" t="str">
        <f>IF('Road 1'!$H$38=0,"",'Road 1'!$H$38)</f>
        <v/>
      </c>
      <c r="F2" t="str">
        <f>IF('Road 1'!$H$39=0,"",'Road 1'!$H$39)</f>
        <v/>
      </c>
      <c r="G2" t="str">
        <f>IF('Road 1'!$H$40=0,"",'Road 1'!$H$40)</f>
        <v/>
      </c>
      <c r="H2" t="str">
        <f>IF('Road 1'!$H$44=0,"",'Road 1'!$H$44)</f>
        <v/>
      </c>
      <c r="I2" t="str">
        <f>IF('Road 1'!$H$45=0,"",'Road 1'!$H$45)</f>
        <v/>
      </c>
      <c r="J2" t="str">
        <f>IF('Road 1'!$H$46=0,"",'Road 1'!$H$46)</f>
        <v/>
      </c>
      <c r="K2" t="str">
        <f>IF('Road 1'!$H$50=0,"",'Road 1'!$H$50)</f>
        <v/>
      </c>
      <c r="L2" t="str">
        <f>IF('Road 1'!$H$51=0,"",'Road 1'!$H$51)</f>
        <v/>
      </c>
      <c r="M2" t="str">
        <f>IF('Road 1'!$H$52=0,"",'Road 1'!$H$52)</f>
        <v/>
      </c>
      <c r="N2" t="str">
        <f>IF('Road 1'!$H$56=0,"",'Road 1'!$H$56)</f>
        <v/>
      </c>
      <c r="O2" t="str">
        <f>IF('Road 1'!$H$57=0,"",'Road 1'!$H$57)</f>
        <v/>
      </c>
      <c r="P2" t="str">
        <f>IF('Road 1'!$H$58=0,"",'Road 1'!$H$58)</f>
        <v/>
      </c>
      <c r="Q2" s="34" t="str">
        <f>IF('Road 2'!$Q$6=0,"",'Road 2'!$Q$6)</f>
        <v/>
      </c>
      <c r="R2" s="34" t="str">
        <f>IF('Road 2'!$Q$7=0,"",'Road 2'!$Q$7)</f>
        <v/>
      </c>
      <c r="S2" s="34" t="str">
        <f>IF('Road 2'!$Q$8=0,"",'Road 2'!$Q$8)</f>
        <v/>
      </c>
      <c r="T2" s="34" t="str">
        <f>IF('Road 2'!$H$38=0,"",'Road 2'!$H$38)</f>
        <v/>
      </c>
      <c r="U2" s="34" t="str">
        <f>IF('Road 2'!$H$39=0,"",'Road 2'!$H$39)</f>
        <v/>
      </c>
      <c r="V2" s="34" t="str">
        <f>IF('Road 2'!$H$40=0,"",'Road 2'!$H$40)</f>
        <v/>
      </c>
      <c r="W2" s="34" t="str">
        <f>IF('Road 2'!$H$44=0,"",'Road 2'!$H$44)</f>
        <v/>
      </c>
      <c r="X2" s="34" t="str">
        <f>IF('Road 2'!$H$45=0,"",'Road 2'!$H$45)</f>
        <v/>
      </c>
      <c r="Y2" s="34" t="str">
        <f>IF('Road 2'!$H$46=0,"",'Road 2'!$H$46)</f>
        <v/>
      </c>
      <c r="Z2" s="34" t="str">
        <f>IF('Road 2'!$H$50=0,"",'Road 2'!$H$50)</f>
        <v/>
      </c>
      <c r="AA2" s="34" t="str">
        <f>IF('Road 2'!$H$51=0,"",'Road 2'!$H$51)</f>
        <v/>
      </c>
      <c r="AB2" s="34" t="str">
        <f>IF('Road 2'!$H$52=0,"",'Road 2'!$H$52)</f>
        <v/>
      </c>
      <c r="AC2" s="34" t="str">
        <f>IF('Road 2'!$H$56=0,"",'Road 2'!$H$56)</f>
        <v/>
      </c>
      <c r="AD2" s="34" t="str">
        <f>IF('Road 2'!$H$57=0,"",'Road 2'!$H$57)</f>
        <v/>
      </c>
      <c r="AE2" s="34" t="str">
        <f>IF('Road 2'!$H$58=0,"",'Road 2'!$H$58)</f>
        <v/>
      </c>
      <c r="AF2" t="str">
        <f>IF('Road 3'!$Q$6=0,"",'Road 3'!$Q$6)</f>
        <v/>
      </c>
      <c r="AG2" t="str">
        <f>IF('Road 3'!$Q$7=0,"",'Road 3'!$Q$7)</f>
        <v/>
      </c>
      <c r="AH2" t="str">
        <f>IF('Road 3'!$Q$8=0,"",'Road 3'!$Q$8)</f>
        <v/>
      </c>
      <c r="AI2" t="str">
        <f>IF('Road 3'!$H$38=0,"",'Road 3'!$H$38)</f>
        <v/>
      </c>
      <c r="AJ2" t="str">
        <f>IF('Road 3'!$H$39=0,"",'Road 3'!$H$39)</f>
        <v/>
      </c>
      <c r="AK2" t="str">
        <f>IF('Road 3'!$H$40=0,"",'Road 3'!$H$40)</f>
        <v/>
      </c>
      <c r="AL2" t="str">
        <f>IF('Road 3'!$H$44=0,"",'Road 3'!$H$44)</f>
        <v/>
      </c>
      <c r="AM2" t="str">
        <f>IF('Road 3'!$H$45=0,"",'Road 3'!$H$45)</f>
        <v/>
      </c>
      <c r="AN2" t="str">
        <f>IF('Road 3'!$H$46=0,"",'Road 3'!$H$46)</f>
        <v/>
      </c>
      <c r="AO2" t="str">
        <f>IF('Road 3'!$H$50=0,"",'Road 3'!$H$50)</f>
        <v/>
      </c>
      <c r="AP2" t="str">
        <f>IF('Road 3'!$H$51=0,"",'Road 3'!$H$51)</f>
        <v/>
      </c>
      <c r="AQ2" t="str">
        <f>IF('Road 3'!$H$52=0,"",'Road 3'!$H$52)</f>
        <v/>
      </c>
      <c r="AR2" t="str">
        <f>IF('Road 3'!$H$56=0,"",'Road 3'!$H$56)</f>
        <v/>
      </c>
      <c r="AS2" t="str">
        <f>IF('Road 3'!$H$57=0,"",'Road 3'!$H$57)</f>
        <v/>
      </c>
      <c r="AT2" t="str">
        <f>IF('Road 3'!$H$58=0,"",'Road 3'!$H$58)</f>
        <v/>
      </c>
      <c r="AU2" s="34" t="str">
        <f>IF('Road 4'!$Q$6=0,"",'Road 4'!$Q$6)</f>
        <v/>
      </c>
      <c r="AV2" s="34" t="str">
        <f>IF('Road 4'!$Q$7=0,"",'Road 4'!$Q$7)</f>
        <v/>
      </c>
      <c r="AW2" s="34" t="str">
        <f>IF('Road 4'!$Q$8=0,"",'Road 4'!$Q$8)</f>
        <v/>
      </c>
      <c r="AX2" s="34" t="str">
        <f>IF('Road 4'!$H$38=0,"",'Road 4'!$H$38)</f>
        <v/>
      </c>
      <c r="AY2" s="34" t="str">
        <f>IF('Road 4'!$H$39=0,"",'Road 4'!$H$39)</f>
        <v/>
      </c>
      <c r="AZ2" s="34" t="str">
        <f>IF('Road 4'!$H$40=0,"",'Road 4'!$H$40)</f>
        <v/>
      </c>
      <c r="BA2" s="34" t="str">
        <f>IF('Road 4'!$H$44=0,"",'Road 4'!$H$44)</f>
        <v/>
      </c>
      <c r="BB2" s="34" t="str">
        <f>IF('Road 4'!$H$45=0,"",'Road 4'!$H$45)</f>
        <v/>
      </c>
      <c r="BC2" s="34" t="str">
        <f>IF('Road 4'!$H$46=0,"",'Road 4'!$H$46)</f>
        <v/>
      </c>
      <c r="BD2" s="34" t="str">
        <f>IF('Road 4'!$H$50=0,"",'Road 4'!$H$50)</f>
        <v/>
      </c>
      <c r="BE2" s="34" t="str">
        <f>IF('Road 4'!$H$51=0,"",'Road 4'!$H$51)</f>
        <v/>
      </c>
      <c r="BF2" s="34" t="str">
        <f>IF('Road 4'!$H$52=0,"",'Road 4'!$H$52)</f>
        <v/>
      </c>
      <c r="BG2" s="34" t="str">
        <f>IF('Road 4'!$H$56=0,"",'Road 4'!$H$56)</f>
        <v/>
      </c>
      <c r="BH2" s="34" t="str">
        <f>IF('Road 4'!$H$57=0,"",'Road 4'!$H$57)</f>
        <v/>
      </c>
      <c r="BI2" s="34" t="str">
        <f>IF('Road 4'!$H$58=0,"",'Road 4'!$H$58)</f>
        <v/>
      </c>
      <c r="BJ2" t="str">
        <f>IF('Road 5'!$Q$6=0,"",'Road 5'!$Q$6)</f>
        <v/>
      </c>
      <c r="BK2" t="str">
        <f>IF('Road 5'!$Q$7=0,"",'Road 5'!$Q$7)</f>
        <v/>
      </c>
      <c r="BL2" t="str">
        <f>IF('Road 5'!$Q$8=0,"",'Road 5'!$Q$8)</f>
        <v/>
      </c>
      <c r="BM2" t="str">
        <f>IF('Road 5'!$H$38=0,"",'Road 5'!$H$38)</f>
        <v/>
      </c>
      <c r="BN2" t="str">
        <f>IF('Road 5'!$H$39=0,"",'Road 5'!$H$39)</f>
        <v/>
      </c>
      <c r="BO2" t="str">
        <f>IF('Road 5'!$H$40=0,"",'Road 5'!$H$40)</f>
        <v/>
      </c>
      <c r="BP2" t="str">
        <f>IF('Road 5'!$H$44=0,"",'Road 5'!$H$44)</f>
        <v/>
      </c>
      <c r="BQ2" t="str">
        <f>IF('Road 5'!$H$45=0,"",'Road 5'!$H$45)</f>
        <v/>
      </c>
      <c r="BR2" t="str">
        <f>IF('Road 5'!$H$46=0,"",'Road 5'!$H$46)</f>
        <v/>
      </c>
      <c r="BS2" t="str">
        <f>IF('Road 5'!$H$50=0,"",'Road 5'!$H$50)</f>
        <v/>
      </c>
      <c r="BT2" t="str">
        <f>IF('Road 5'!$H$51=0,"",'Road 5'!$H$51)</f>
        <v/>
      </c>
      <c r="BU2" t="str">
        <f>IF('Road 5'!$H$52=0,"",'Road 5'!$H$52)</f>
        <v/>
      </c>
      <c r="BV2" t="str">
        <f>IF('Road 5'!$H$56=0,"",'Road 5'!$H$56)</f>
        <v/>
      </c>
      <c r="BW2" t="str">
        <f>IF('Road 5'!$H$57=0,"",'Road 5'!$H$57)</f>
        <v/>
      </c>
      <c r="BX2" t="str">
        <f>IF('Road 5'!$H$58=0,"",'Road 5'!$H$58)</f>
        <v/>
      </c>
      <c r="BY2" s="34" t="str">
        <f>IF('Road 6'!$Q$6=0,"",'Road 6'!$Q$6)</f>
        <v/>
      </c>
      <c r="BZ2" s="34" t="str">
        <f>IF('Road 6'!$Q$7=0,"",'Road 6'!$Q$7)</f>
        <v/>
      </c>
      <c r="CA2" s="34" t="str">
        <f>IF('Road 6'!$Q$8=0,"",'Road 6'!$Q$8)</f>
        <v/>
      </c>
      <c r="CB2" s="34" t="str">
        <f>IF('Road 6'!$H$38=0,"",'Road 6'!$H$38)</f>
        <v/>
      </c>
      <c r="CC2" s="34" t="str">
        <f>IF('Road 6'!$H$39=0,"",'Road 6'!$H$39)</f>
        <v/>
      </c>
      <c r="CD2" s="34" t="str">
        <f>IF('Road 6'!$H$40=0,"",'Road 6'!$H$40)</f>
        <v/>
      </c>
      <c r="CE2" s="34" t="str">
        <f>IF('Road 6'!$H$44=0,"",'Road 6'!$H$44)</f>
        <v/>
      </c>
      <c r="CF2" s="34" t="str">
        <f>IF('Road 6'!$H$45=0,"",'Road 6'!$H$45)</f>
        <v/>
      </c>
      <c r="CG2" s="34" t="str">
        <f>IF('Road 6'!$H$46=0,"",'Road 6'!$H$46)</f>
        <v/>
      </c>
      <c r="CH2" s="34" t="str">
        <f>IF('Road 6'!$H$50=0,"",'Road 6'!$H$50)</f>
        <v/>
      </c>
      <c r="CI2" s="34" t="str">
        <f>IF('Road 6'!$H$51=0,"",'Road 6'!$H$51)</f>
        <v/>
      </c>
      <c r="CJ2" s="34" t="str">
        <f>IF('Road 6'!$H$52=0,"",'Road 6'!$H$52)</f>
        <v/>
      </c>
      <c r="CK2" s="34" t="str">
        <f>IF('Road 6'!$H$56=0,"",'Road 6'!$H$56)</f>
        <v/>
      </c>
      <c r="CL2" s="34" t="str">
        <f>IF('Road 6'!$H$57=0,"",'Road 6'!$H$57)</f>
        <v/>
      </c>
      <c r="CM2" s="34" t="str">
        <f>IF('Road 6'!$H$58=0,"",'Road 6'!$H$58)</f>
        <v/>
      </c>
      <c r="CN2" t="str">
        <f>IF('Road 7'!$Q$6=0,"",'Road 7'!$Q$6)</f>
        <v/>
      </c>
      <c r="CO2" t="str">
        <f>IF('Road 7'!$Q$7=0,"",'Road 7'!$Q$7)</f>
        <v/>
      </c>
      <c r="CP2" t="str">
        <f>IF('Road 7'!$Q$8=0,"",'Road 7'!$Q$8)</f>
        <v/>
      </c>
      <c r="CQ2" t="str">
        <f>IF('Road 7'!$H$38=0,"",'Road 7'!$H$38)</f>
        <v/>
      </c>
      <c r="CR2" t="str">
        <f>IF('Road 7'!$H$39=0,"",'Road 7'!$H$39)</f>
        <v/>
      </c>
      <c r="CS2" t="str">
        <f>IF('Road 7'!$H$40=0,"",'Road 7'!$H$40)</f>
        <v/>
      </c>
      <c r="CT2" t="str">
        <f>IF('Road 7'!$H$44=0,"",'Road 7'!$H$44)</f>
        <v/>
      </c>
      <c r="CU2" t="str">
        <f>IF('Road 7'!$H$45=0,"",'Road 7'!$H$45)</f>
        <v/>
      </c>
      <c r="CV2" t="str">
        <f>IF('Road 7'!$H$46=0,"",'Road 7'!$H$46)</f>
        <v/>
      </c>
      <c r="CW2" t="str">
        <f>IF('Road 7'!$H$50=0,"",'Road 7'!$H$50)</f>
        <v/>
      </c>
      <c r="CX2" t="str">
        <f>IF('Road 7'!$H$51=0,"",'Road 7'!$H$51)</f>
        <v/>
      </c>
      <c r="CY2" t="str">
        <f>IF('Road 7'!$H$52=0,"",'Road 7'!$H$52)</f>
        <v/>
      </c>
      <c r="CZ2" t="str">
        <f>IF('Road 7'!$H$56=0,"",'Road 7'!$H$56)</f>
        <v/>
      </c>
      <c r="DA2" t="str">
        <f>IF('Road 7'!$H$57=0,"",'Road 7'!$H$57)</f>
        <v/>
      </c>
      <c r="DB2" t="str">
        <f>IF('Road 7'!$H$58=0,"",'Road 7'!$H$58)</f>
        <v/>
      </c>
      <c r="DC2" s="34" t="str">
        <f>IF('Road 8'!$Q$6=0,"",'Road 8'!$Q$6)</f>
        <v/>
      </c>
      <c r="DD2" s="34" t="str">
        <f>IF('Road 8'!$Q$7=0,"",'Road 8'!$Q$7)</f>
        <v/>
      </c>
      <c r="DE2" s="34" t="str">
        <f>IF('Road 8'!$Q$8=0,"",'Road 8'!$Q$8)</f>
        <v/>
      </c>
      <c r="DF2" s="34" t="str">
        <f>IF('Road 8'!$H$38=0,"",'Road 8'!$H$38)</f>
        <v/>
      </c>
      <c r="DG2" s="34" t="str">
        <f>IF('Road 8'!$H$39=0,"",'Road 8'!$H$39)</f>
        <v/>
      </c>
      <c r="DH2" s="34" t="str">
        <f>IF('Road 8'!$H$40=0,"",'Road 8'!$H$40)</f>
        <v/>
      </c>
      <c r="DI2" s="34" t="str">
        <f>IF('Road 8'!$H$44=0,"",'Road 8'!$H$44)</f>
        <v/>
      </c>
      <c r="DJ2" s="34" t="str">
        <f>IF('Road 8'!$H$45=0,"",'Road 8'!$H$45)</f>
        <v/>
      </c>
      <c r="DK2" s="34" t="str">
        <f>IF('Road 8'!$H$46=0,"",'Road 8'!$H$46)</f>
        <v/>
      </c>
      <c r="DL2" s="34" t="str">
        <f>IF('Road 8'!$H$50=0,"",'Road 8'!$H$50)</f>
        <v/>
      </c>
      <c r="DM2" s="34" t="str">
        <f>IF('Road 8'!$H$51=0,"",'Road 8'!$H$51)</f>
        <v/>
      </c>
      <c r="DN2" s="34" t="str">
        <f>IF('Road 8'!$H$52=0,"",'Road 8'!$H$52)</f>
        <v/>
      </c>
      <c r="DO2" s="34" t="str">
        <f>IF('Road 8'!$H$56=0,"",'Road 8'!$H$56)</f>
        <v/>
      </c>
      <c r="DP2" s="34" t="str">
        <f>IF('Road 8'!$H$57=0,"",'Road 8'!$H$57)</f>
        <v/>
      </c>
      <c r="DQ2" s="34" t="str">
        <f>IF('Road 8'!$H$58=0,"",'Road 8'!$H$58)</f>
        <v/>
      </c>
      <c r="DR2" t="str">
        <f>IF('Road 9'!$Q$6=0,"",'Road 9'!$Q$6)</f>
        <v/>
      </c>
      <c r="DS2" t="str">
        <f>IF('Road 9'!$Q$7=0,"",'Road 9'!$Q$7)</f>
        <v/>
      </c>
      <c r="DT2" t="str">
        <f>IF('Road 9'!$Q$8=0,"",'Road 9'!$Q$8)</f>
        <v/>
      </c>
      <c r="DU2" t="str">
        <f>IF('Road 9'!$H$38=0,"",'Road 9'!$H$38)</f>
        <v/>
      </c>
      <c r="DV2" t="str">
        <f>IF('Road 9'!$H$39=0,"",'Road 9'!$H$39)</f>
        <v/>
      </c>
      <c r="DW2" t="str">
        <f>IF('Road 9'!$H$40=0,"",'Road 9'!$H$40)</f>
        <v/>
      </c>
      <c r="DX2" t="str">
        <f>IF('Road 9'!$H$44=0,"",'Road 9'!$H$44)</f>
        <v/>
      </c>
      <c r="DY2" t="str">
        <f>IF('Road 9'!$H$45=0,"",'Road 9'!$H$45)</f>
        <v/>
      </c>
      <c r="DZ2" t="str">
        <f>IF('Road 9'!$H$46=0,"",'Road 9'!$H$46)</f>
        <v/>
      </c>
      <c r="EA2" t="str">
        <f>IF('Road 9'!$H$50=0,"",'Road 9'!$H$50)</f>
        <v/>
      </c>
      <c r="EB2" t="str">
        <f>IF('Road 9'!$H$51=0,"",'Road 9'!$H$51)</f>
        <v/>
      </c>
      <c r="EC2" t="str">
        <f>IF('Road 9'!$H$52=0,"",'Road 9'!$H$52)</f>
        <v/>
      </c>
      <c r="ED2" t="str">
        <f>IF('Road 9'!$H$56=0,"",'Road 9'!$H$56)</f>
        <v/>
      </c>
      <c r="EE2" t="str">
        <f>IF('Road 9'!$H$57=0,"",'Road 9'!$H$57)</f>
        <v/>
      </c>
      <c r="EF2" t="str">
        <f>IF('Road 9'!$H$58=0,"",'Road 9'!$H$58)</f>
        <v/>
      </c>
      <c r="EG2" s="34" t="str">
        <f>IF('Road 10'!$Q$6=0,"",'Road 10'!$Q$6)</f>
        <v/>
      </c>
      <c r="EH2" s="34" t="str">
        <f>IF('Road 10'!$Q$7=0,"",'Road 10'!$Q$7)</f>
        <v/>
      </c>
      <c r="EI2" s="34" t="str">
        <f>IF('Road 10'!$Q$8=0,"",'Road 10'!$Q$8)</f>
        <v/>
      </c>
      <c r="EJ2" s="34" t="str">
        <f>IF('Road 10'!$H$38=0,"",'Road 10'!$H$38)</f>
        <v/>
      </c>
      <c r="EK2" s="34" t="str">
        <f>IF('Road 10'!$H$39=0,"",'Road 10'!$H$39)</f>
        <v/>
      </c>
      <c r="EL2" s="34" t="str">
        <f>IF('Road 10'!$H$40=0,"",'Road 10'!$H$40)</f>
        <v/>
      </c>
      <c r="EM2" s="34" t="str">
        <f>IF('Road 10'!$H$44=0,"",'Road 10'!$H$44)</f>
        <v/>
      </c>
      <c r="EN2" s="34" t="str">
        <f>IF('Road 10'!$H$45=0,"",'Road 10'!$H$45)</f>
        <v/>
      </c>
      <c r="EO2" s="34" t="str">
        <f>IF('Road 10'!$H$46=0,"",'Road 10'!$H$46)</f>
        <v/>
      </c>
      <c r="EP2" s="34" t="str">
        <f>IF('Road 10'!$H$50=0,"",'Road 10'!$H$50)</f>
        <v/>
      </c>
      <c r="EQ2" s="34" t="str">
        <f>IF('Road 10'!$H$51=0,"",'Road 10'!$H$51)</f>
        <v/>
      </c>
      <c r="ER2" s="34" t="str">
        <f>IF('Road 10'!$H$52=0,"",'Road 10'!$H$52)</f>
        <v/>
      </c>
      <c r="ES2" s="34" t="str">
        <f>IF('Road 10'!$H$56=0,"",'Road 10'!$H$56)</f>
        <v/>
      </c>
      <c r="ET2" s="34" t="str">
        <f>IF('Road 10'!$H$57=0,"",'Road 10'!$H$57)</f>
        <v/>
      </c>
      <c r="EU2" s="34" t="str">
        <f>IF('Road 10'!$H$58=0,"",'Road 10'!$H$58)</f>
        <v/>
      </c>
      <c r="EV2" t="str">
        <f ca="1">CELL("filename")</f>
        <v>S:\Traffic\Highway Network Management\AppForms\TTRO application 2026-2027\[TTRO Application 2026_2027.xlsx]Front Sheet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DB49-A4D4-42F9-B215-94DE18DDAA51}">
  <sheetPr codeName="Sheet3"/>
  <dimension ref="A1:DR2"/>
  <sheetViews>
    <sheetView workbookViewId="0">
      <selection activeCell="C2" sqref="C2"/>
    </sheetView>
  </sheetViews>
  <sheetFormatPr defaultRowHeight="14.5" x14ac:dyDescent="0.35"/>
  <cols>
    <col min="2" max="4" width="10.54296875" customWidth="1"/>
    <col min="5" max="5" width="12.54296875" bestFit="1" customWidth="1"/>
    <col min="6" max="6" width="11.81640625" bestFit="1" customWidth="1"/>
    <col min="7" max="7" width="21.54296875" bestFit="1" customWidth="1"/>
    <col min="8" max="8" width="11.81640625" bestFit="1" customWidth="1"/>
    <col min="9" max="9" width="11.453125" bestFit="1" customWidth="1"/>
    <col min="10" max="10" width="11.81640625" bestFit="1" customWidth="1"/>
    <col min="11" max="11" width="27" bestFit="1" customWidth="1"/>
    <col min="12" max="12" width="11.81640625" bestFit="1" customWidth="1"/>
    <col min="13" max="13" width="14.453125" bestFit="1" customWidth="1"/>
    <col min="14" max="16" width="14.453125" style="34" customWidth="1"/>
    <col min="17" max="17" width="9.1796875" style="34"/>
    <col min="18" max="18" width="11.81640625" style="34" bestFit="1" customWidth="1"/>
    <col min="19" max="19" width="9.1796875" style="34"/>
    <col min="20" max="20" width="11.81640625" style="34" bestFit="1" customWidth="1"/>
    <col min="21" max="21" width="9.1796875" style="34"/>
    <col min="22" max="22" width="11.81640625" style="34" bestFit="1" customWidth="1"/>
    <col min="23" max="23" width="9.1796875" style="34"/>
    <col min="24" max="24" width="11.81640625" style="34" bestFit="1" customWidth="1"/>
    <col min="25" max="25" width="14.453125" style="34" bestFit="1" customWidth="1"/>
    <col min="26" max="28" width="14.453125" customWidth="1"/>
    <col min="30" max="30" width="11.81640625" bestFit="1" customWidth="1"/>
    <col min="32" max="32" width="11.81640625" bestFit="1" customWidth="1"/>
    <col min="34" max="34" width="11.81640625" bestFit="1" customWidth="1"/>
    <col min="36" max="36" width="11.81640625" bestFit="1" customWidth="1"/>
    <col min="37" max="37" width="14.453125" bestFit="1" customWidth="1"/>
    <col min="38" max="40" width="14.453125" style="34" customWidth="1"/>
    <col min="41" max="41" width="9.1796875" style="34"/>
    <col min="42" max="42" width="11.81640625" style="34" bestFit="1" customWidth="1"/>
    <col min="43" max="43" width="9.1796875" style="34"/>
    <col min="44" max="44" width="11.81640625" style="34" bestFit="1" customWidth="1"/>
    <col min="45" max="45" width="9.1796875" style="34"/>
    <col min="46" max="46" width="11.81640625" style="34" bestFit="1" customWidth="1"/>
    <col min="47" max="47" width="9.1796875" style="34"/>
    <col min="48" max="48" width="11.81640625" style="34" bestFit="1" customWidth="1"/>
    <col min="49" max="49" width="14.453125" style="34" bestFit="1" customWidth="1"/>
    <col min="50" max="52" width="14.453125" customWidth="1"/>
    <col min="54" max="54" width="11.81640625" bestFit="1" customWidth="1"/>
    <col min="56" max="56" width="11.81640625" bestFit="1" customWidth="1"/>
    <col min="58" max="58" width="11.81640625" bestFit="1" customWidth="1"/>
    <col min="60" max="60" width="11.81640625" bestFit="1" customWidth="1"/>
    <col min="61" max="61" width="14.453125" bestFit="1" customWidth="1"/>
    <col min="62" max="64" width="14.453125" style="34" customWidth="1"/>
    <col min="65" max="65" width="9.1796875" style="34"/>
    <col min="66" max="66" width="11.81640625" style="34" bestFit="1" customWidth="1"/>
    <col min="67" max="67" width="9.1796875" style="34"/>
    <col min="68" max="68" width="11.81640625" style="34" bestFit="1" customWidth="1"/>
    <col min="69" max="69" width="9.1796875" style="34"/>
    <col min="70" max="70" width="11.81640625" style="34" bestFit="1" customWidth="1"/>
    <col min="71" max="71" width="9.1796875" style="34"/>
    <col min="72" max="72" width="11.81640625" style="34" bestFit="1" customWidth="1"/>
    <col min="73" max="73" width="14.453125" style="34" bestFit="1" customWidth="1"/>
    <col min="74" max="76" width="14.453125" customWidth="1"/>
    <col min="78" max="78" width="11.81640625" bestFit="1" customWidth="1"/>
    <col min="80" max="80" width="11.81640625" bestFit="1" customWidth="1"/>
    <col min="82" max="82" width="11.81640625" bestFit="1" customWidth="1"/>
    <col min="84" max="84" width="11.81640625" bestFit="1" customWidth="1"/>
    <col min="85" max="85" width="14.453125" bestFit="1" customWidth="1"/>
    <col min="86" max="88" width="14.453125" style="34" customWidth="1"/>
    <col min="89" max="89" width="9.1796875" style="34"/>
    <col min="90" max="90" width="11.81640625" style="34" bestFit="1" customWidth="1"/>
    <col min="91" max="91" width="9.1796875" style="34"/>
    <col min="92" max="92" width="11.81640625" style="34" bestFit="1" customWidth="1"/>
    <col min="93" max="93" width="9.1796875" style="34"/>
    <col min="94" max="94" width="11.81640625" style="34" bestFit="1" customWidth="1"/>
    <col min="95" max="95" width="9.1796875" style="34"/>
    <col min="96" max="96" width="11.81640625" style="34" bestFit="1" customWidth="1"/>
    <col min="97" max="97" width="14.453125" style="34" bestFit="1" customWidth="1"/>
    <col min="98" max="100" width="14.453125" customWidth="1"/>
    <col min="102" max="102" width="11.81640625" bestFit="1" customWidth="1"/>
    <col min="104" max="104" width="11.81640625" bestFit="1" customWidth="1"/>
    <col min="106" max="106" width="11.81640625" bestFit="1" customWidth="1"/>
    <col min="108" max="108" width="11.81640625" bestFit="1" customWidth="1"/>
    <col min="109" max="109" width="14.453125" bestFit="1" customWidth="1"/>
    <col min="110" max="112" width="14.453125" style="34" customWidth="1"/>
    <col min="113" max="113" width="10.1796875" style="34" bestFit="1" customWidth="1"/>
    <col min="114" max="114" width="12.81640625" style="34" bestFit="1" customWidth="1"/>
    <col min="115" max="115" width="10.1796875" style="34" bestFit="1" customWidth="1"/>
    <col min="116" max="116" width="12.81640625" style="34" bestFit="1" customWidth="1"/>
    <col min="117" max="117" width="10.1796875" style="34" bestFit="1" customWidth="1"/>
    <col min="118" max="118" width="12.81640625" style="34" bestFit="1" customWidth="1"/>
    <col min="119" max="119" width="10.1796875" style="34" bestFit="1" customWidth="1"/>
    <col min="120" max="120" width="12.81640625" style="34" bestFit="1" customWidth="1"/>
    <col min="121" max="121" width="15.453125" style="34" bestFit="1" customWidth="1"/>
  </cols>
  <sheetData>
    <row r="1" spans="1:122" x14ac:dyDescent="0.35">
      <c r="A1" t="s">
        <v>36</v>
      </c>
      <c r="B1" t="s">
        <v>37</v>
      </c>
      <c r="C1" t="s">
        <v>38</v>
      </c>
      <c r="D1" t="s">
        <v>39</v>
      </c>
      <c r="E1" t="s">
        <v>188</v>
      </c>
      <c r="F1" t="s">
        <v>189</v>
      </c>
      <c r="G1" t="s">
        <v>190</v>
      </c>
      <c r="H1" t="s">
        <v>191</v>
      </c>
      <c r="I1" t="s">
        <v>192</v>
      </c>
      <c r="J1" t="s">
        <v>193</v>
      </c>
      <c r="K1" t="s">
        <v>194</v>
      </c>
      <c r="L1" t="s">
        <v>195</v>
      </c>
      <c r="M1" t="s">
        <v>196</v>
      </c>
      <c r="N1" s="34" t="s">
        <v>52</v>
      </c>
      <c r="O1" s="34" t="s">
        <v>53</v>
      </c>
      <c r="P1" s="34" t="s">
        <v>54</v>
      </c>
      <c r="Q1" s="34" t="s">
        <v>197</v>
      </c>
      <c r="R1" s="34" t="s">
        <v>198</v>
      </c>
      <c r="S1" s="34" t="s">
        <v>199</v>
      </c>
      <c r="T1" s="34" t="s">
        <v>200</v>
      </c>
      <c r="U1" s="34" t="s">
        <v>201</v>
      </c>
      <c r="V1" s="34" t="s">
        <v>202</v>
      </c>
      <c r="W1" s="34" t="s">
        <v>203</v>
      </c>
      <c r="X1" s="34" t="s">
        <v>204</v>
      </c>
      <c r="Y1" s="34" t="s">
        <v>205</v>
      </c>
      <c r="Z1" t="s">
        <v>67</v>
      </c>
      <c r="AA1" t="s">
        <v>68</v>
      </c>
      <c r="AB1" t="s">
        <v>69</v>
      </c>
      <c r="AC1" t="s">
        <v>206</v>
      </c>
      <c r="AD1" t="s">
        <v>207</v>
      </c>
      <c r="AE1" t="s">
        <v>208</v>
      </c>
      <c r="AF1" t="s">
        <v>209</v>
      </c>
      <c r="AG1" t="s">
        <v>210</v>
      </c>
      <c r="AH1" t="s">
        <v>211</v>
      </c>
      <c r="AI1" t="s">
        <v>212</v>
      </c>
      <c r="AJ1" t="s">
        <v>213</v>
      </c>
      <c r="AK1" t="s">
        <v>214</v>
      </c>
      <c r="AL1" s="34" t="s">
        <v>82</v>
      </c>
      <c r="AM1" s="34" t="s">
        <v>83</v>
      </c>
      <c r="AN1" s="34" t="s">
        <v>84</v>
      </c>
      <c r="AO1" s="34" t="s">
        <v>215</v>
      </c>
      <c r="AP1" s="34" t="s">
        <v>216</v>
      </c>
      <c r="AQ1" s="34" t="s">
        <v>217</v>
      </c>
      <c r="AR1" s="34" t="s">
        <v>218</v>
      </c>
      <c r="AS1" s="34" t="s">
        <v>219</v>
      </c>
      <c r="AT1" s="34" t="s">
        <v>220</v>
      </c>
      <c r="AU1" s="34" t="s">
        <v>221</v>
      </c>
      <c r="AV1" s="34" t="s">
        <v>222</v>
      </c>
      <c r="AW1" s="34" t="s">
        <v>223</v>
      </c>
      <c r="AX1" t="s">
        <v>97</v>
      </c>
      <c r="AY1" t="s">
        <v>98</v>
      </c>
      <c r="AZ1" t="s">
        <v>99</v>
      </c>
      <c r="BA1" t="s">
        <v>224</v>
      </c>
      <c r="BB1" t="s">
        <v>225</v>
      </c>
      <c r="BC1" t="s">
        <v>226</v>
      </c>
      <c r="BD1" t="s">
        <v>227</v>
      </c>
      <c r="BE1" t="s">
        <v>228</v>
      </c>
      <c r="BF1" t="s">
        <v>229</v>
      </c>
      <c r="BG1" t="s">
        <v>230</v>
      </c>
      <c r="BH1" t="s">
        <v>231</v>
      </c>
      <c r="BI1" t="s">
        <v>232</v>
      </c>
      <c r="BJ1" s="34" t="s">
        <v>112</v>
      </c>
      <c r="BK1" s="34" t="s">
        <v>113</v>
      </c>
      <c r="BL1" s="34" t="s">
        <v>114</v>
      </c>
      <c r="BM1" s="34" t="s">
        <v>233</v>
      </c>
      <c r="BN1" s="34" t="s">
        <v>234</v>
      </c>
      <c r="BO1" s="34" t="s">
        <v>235</v>
      </c>
      <c r="BP1" s="34" t="s">
        <v>236</v>
      </c>
      <c r="BQ1" s="34" t="s">
        <v>237</v>
      </c>
      <c r="BR1" s="34" t="s">
        <v>238</v>
      </c>
      <c r="BS1" s="34" t="s">
        <v>239</v>
      </c>
      <c r="BT1" s="34" t="s">
        <v>240</v>
      </c>
      <c r="BU1" s="34" t="s">
        <v>241</v>
      </c>
      <c r="BV1" t="s">
        <v>127</v>
      </c>
      <c r="BW1" t="s">
        <v>128</v>
      </c>
      <c r="BX1" t="s">
        <v>129</v>
      </c>
      <c r="BY1" t="s">
        <v>242</v>
      </c>
      <c r="BZ1" t="s">
        <v>243</v>
      </c>
      <c r="CA1" t="s">
        <v>244</v>
      </c>
      <c r="CB1" t="s">
        <v>245</v>
      </c>
      <c r="CC1" t="s">
        <v>246</v>
      </c>
      <c r="CD1" t="s">
        <v>247</v>
      </c>
      <c r="CE1" t="s">
        <v>248</v>
      </c>
      <c r="CF1" t="s">
        <v>249</v>
      </c>
      <c r="CG1" t="s">
        <v>250</v>
      </c>
      <c r="CH1" s="34" t="s">
        <v>142</v>
      </c>
      <c r="CI1" s="34" t="s">
        <v>143</v>
      </c>
      <c r="CJ1" s="34" t="s">
        <v>144</v>
      </c>
      <c r="CK1" s="34" t="s">
        <v>251</v>
      </c>
      <c r="CL1" s="34" t="s">
        <v>252</v>
      </c>
      <c r="CM1" s="34" t="s">
        <v>253</v>
      </c>
      <c r="CN1" s="34" t="s">
        <v>254</v>
      </c>
      <c r="CO1" s="34" t="s">
        <v>255</v>
      </c>
      <c r="CP1" s="34" t="s">
        <v>256</v>
      </c>
      <c r="CQ1" s="34" t="s">
        <v>257</v>
      </c>
      <c r="CR1" s="34" t="s">
        <v>258</v>
      </c>
      <c r="CS1" s="34" t="s">
        <v>259</v>
      </c>
      <c r="CT1" t="s">
        <v>157</v>
      </c>
      <c r="CU1" t="s">
        <v>158</v>
      </c>
      <c r="CV1" t="s">
        <v>159</v>
      </c>
      <c r="CW1" t="s">
        <v>260</v>
      </c>
      <c r="CX1" t="s">
        <v>261</v>
      </c>
      <c r="CY1" t="s">
        <v>262</v>
      </c>
      <c r="CZ1" t="s">
        <v>263</v>
      </c>
      <c r="DA1" t="s">
        <v>264</v>
      </c>
      <c r="DB1" t="s">
        <v>265</v>
      </c>
      <c r="DC1" t="s">
        <v>266</v>
      </c>
      <c r="DD1" t="s">
        <v>267</v>
      </c>
      <c r="DE1" t="s">
        <v>268</v>
      </c>
      <c r="DF1" s="34" t="s">
        <v>172</v>
      </c>
      <c r="DG1" s="34" t="s">
        <v>173</v>
      </c>
      <c r="DH1" s="34" t="s">
        <v>174</v>
      </c>
      <c r="DI1" s="34" t="s">
        <v>269</v>
      </c>
      <c r="DJ1" s="34" t="s">
        <v>270</v>
      </c>
      <c r="DK1" s="34" t="s">
        <v>271</v>
      </c>
      <c r="DL1" s="34" t="s">
        <v>272</v>
      </c>
      <c r="DM1" s="34" t="s">
        <v>273</v>
      </c>
      <c r="DN1" s="34" t="s">
        <v>274</v>
      </c>
      <c r="DO1" s="34" t="s">
        <v>275</v>
      </c>
      <c r="DP1" s="34" t="s">
        <v>276</v>
      </c>
      <c r="DQ1" s="34" t="s">
        <v>277</v>
      </c>
      <c r="DR1" t="s">
        <v>187</v>
      </c>
    </row>
    <row r="2" spans="1:122" x14ac:dyDescent="0.35">
      <c r="B2" s="35" t="str">
        <f>IF('Road 1'!$Q$6=0,"",'Road 1'!$Q$6)</f>
        <v/>
      </c>
      <c r="C2" s="35" t="str">
        <f>IF('Road 1'!$Q$7=0,"",'Road 1'!$Q$7)</f>
        <v/>
      </c>
      <c r="D2" s="35" t="str">
        <f>IF('Road 1'!$Q$8=0,"",'Road 1'!$Q$8)</f>
        <v/>
      </c>
      <c r="E2" t="str">
        <f>IF('Road 1'!$H$15=0,"",'Road 1'!$H$15)</f>
        <v/>
      </c>
      <c r="F2" t="str">
        <f>IF('Road 1'!$H$16=0,"",'Road 1'!$H$16)</f>
        <v/>
      </c>
      <c r="G2" t="str">
        <f>IF('Road 1'!$H$20=0,"",'Road 1'!$H$20)</f>
        <v/>
      </c>
      <c r="H2" t="str">
        <f>IF('Road 1'!$H$21=0,"",'Road 1'!$H$21)</f>
        <v/>
      </c>
      <c r="I2" t="str">
        <f>IF('Road 1'!$H$25=0,"",'Road 1'!$H$25)</f>
        <v/>
      </c>
      <c r="J2" t="str">
        <f>IF('Road 1'!$H$26=0,"",'Road 1'!$H$26)</f>
        <v/>
      </c>
      <c r="K2" t="str">
        <f>IF('Road 1'!$H$30=0,"",'Road 1'!$H$30)</f>
        <v/>
      </c>
      <c r="L2" t="str">
        <f>IF('Road 1'!$H$31=0,"",'Road 1'!$H$31)</f>
        <v/>
      </c>
      <c r="M2" t="str">
        <f>IF('Road 1'!$R$72=0,"",'Road 1'!$R$72)</f>
        <v/>
      </c>
      <c r="N2" s="34" t="str">
        <f>IF('Road 2'!$Q$6=0,"",'Road 2'!$Q$6)</f>
        <v/>
      </c>
      <c r="O2" s="34" t="str">
        <f>IF('Road 2'!$Q$7=0,"",'Road 2'!$Q$7)</f>
        <v/>
      </c>
      <c r="P2" s="34" t="str">
        <f>IF('Road 2'!$Q$8=0,"",'Road 2'!$Q$8)</f>
        <v/>
      </c>
      <c r="Q2" s="34" t="str">
        <f>IF('Road 2'!$H$15=0,"",'Road 2'!$H$15)</f>
        <v/>
      </c>
      <c r="R2" s="34" t="str">
        <f>IF('Road 2'!$H$16=0,"",'Road 2'!$H$16)</f>
        <v/>
      </c>
      <c r="S2" s="34" t="str">
        <f>IF('Road 2'!$H$20=0,"",'Road 2'!$H$20)</f>
        <v/>
      </c>
      <c r="T2" s="34" t="str">
        <f>IF('Road 2'!$H$21=0,"",'Road 2'!$H$21)</f>
        <v/>
      </c>
      <c r="U2" s="34" t="str">
        <f>IF('Road 2'!$H$25=0,"",'Road 2'!$H$25)</f>
        <v/>
      </c>
      <c r="V2" s="34" t="str">
        <f>IF('Road 2'!$H$26=0,"",'Road 2'!$H$26)</f>
        <v/>
      </c>
      <c r="W2" s="34" t="str">
        <f>IF('Road 2'!$H$30=0,"",'Road 2'!$H$30)</f>
        <v/>
      </c>
      <c r="X2" s="34" t="str">
        <f>IF('Road 2'!$H$31=0,"",'Road 2'!$H$31)</f>
        <v/>
      </c>
      <c r="Y2" s="34" t="str">
        <f>IF('Road 2'!$R$72=0,"",'Road 2'!$R$72)</f>
        <v/>
      </c>
      <c r="Z2" t="str">
        <f>IF('Road 3'!$Q$6=0,"",'Road 3'!$Q$6)</f>
        <v/>
      </c>
      <c r="AA2" t="str">
        <f>IF('Road 3'!$Q$7=0,"",'Road 3'!$Q$7)</f>
        <v/>
      </c>
      <c r="AB2" t="str">
        <f>IF('Road 3'!$Q$8=0,"",'Road 3'!$Q$8)</f>
        <v/>
      </c>
      <c r="AC2" t="str">
        <f>IF('Road 3'!$H$15=0,"",'Road 3'!$H$15)</f>
        <v/>
      </c>
      <c r="AD2" t="str">
        <f>IF('Road 3'!$H$16=0,"",'Road 3'!$H$16)</f>
        <v/>
      </c>
      <c r="AE2" t="str">
        <f>IF('Road 3'!$H$20=0,"",'Road 3'!$H$20)</f>
        <v/>
      </c>
      <c r="AF2" t="str">
        <f>IF('Road 3'!$H$21=0,"",'Road 3'!$H$21)</f>
        <v/>
      </c>
      <c r="AG2" t="str">
        <f>IF('Road 3'!$H$25=0,"",'Road 3'!$H$25)</f>
        <v/>
      </c>
      <c r="AH2" t="str">
        <f>IF('Road 3'!$H$26=0,"",'Road 3'!$H$26)</f>
        <v/>
      </c>
      <c r="AI2" t="str">
        <f>IF('Road 3'!$H$30=0,"",'Road 3'!$H$30)</f>
        <v/>
      </c>
      <c r="AJ2" t="str">
        <f>IF('Road 3'!$H$31=0,"",'Road 3'!$H$31)</f>
        <v/>
      </c>
      <c r="AK2" t="str">
        <f>IF('Road 3'!$R$72=0,"",'Road 3'!$R$72)</f>
        <v/>
      </c>
      <c r="AL2" s="34" t="str">
        <f>IF('Road 4'!$Q$6=0,"",'Road 4'!$Q$6)</f>
        <v/>
      </c>
      <c r="AM2" s="34" t="str">
        <f>IF('Road 4'!$Q$7=0,"",'Road 4'!$Q$7)</f>
        <v/>
      </c>
      <c r="AN2" s="34" t="str">
        <f>IF('Road 4'!$Q$8=0,"",'Road 4'!$Q$8)</f>
        <v/>
      </c>
      <c r="AO2" s="34" t="str">
        <f>IF('Road 4'!$H$15=0,"",'Road 4'!$H$15)</f>
        <v/>
      </c>
      <c r="AP2" s="34" t="str">
        <f>IF('Road 4'!$H$16=0,"",'Road 4'!$H$16)</f>
        <v/>
      </c>
      <c r="AQ2" s="34" t="str">
        <f>IF('Road 4'!$H$20=0,"",'Road 4'!$H$20)</f>
        <v/>
      </c>
      <c r="AR2" s="34" t="str">
        <f>IF('Road 4'!$H$21=0,"",'Road 4'!$H$21)</f>
        <v/>
      </c>
      <c r="AS2" s="34" t="str">
        <f>IF('Road 4'!$H$25=0,"",'Road 4'!$H$25)</f>
        <v/>
      </c>
      <c r="AT2" s="34" t="str">
        <f>IF('Road 4'!$H$26=0,"",'Road 4'!$H$26)</f>
        <v/>
      </c>
      <c r="AU2" s="34" t="str">
        <f>IF('Road 4'!$H$30=0,"",'Road 4'!$H$30)</f>
        <v/>
      </c>
      <c r="AV2" s="34" t="str">
        <f>IF('Road 4'!$H$31=0,"",'Road 4'!$H$31)</f>
        <v/>
      </c>
      <c r="AW2" s="34" t="str">
        <f>IF('Road 4'!$R$72=0,"",'Road 4'!$R$72)</f>
        <v/>
      </c>
      <c r="AX2" t="str">
        <f>IF('Road 5'!$Q$6=0,"",'Road 5'!$Q$6)</f>
        <v/>
      </c>
      <c r="AY2" t="str">
        <f>IF('Road 5'!$Q$7=0,"",'Road 5'!$Q$7)</f>
        <v/>
      </c>
      <c r="AZ2" t="str">
        <f>IF('Road 5'!$Q$8=0,"",'Road 5'!$Q$8)</f>
        <v/>
      </c>
      <c r="BA2" t="str">
        <f>IF('Road 5'!$H$15=0,"",'Road 5'!$H$15)</f>
        <v/>
      </c>
      <c r="BB2" t="str">
        <f>IF('Road 5'!$H$16=0,"",'Road 5'!$H$16)</f>
        <v/>
      </c>
      <c r="BC2" t="str">
        <f>IF('Road 5'!$H$20=0,"",'Road 5'!$H$20)</f>
        <v/>
      </c>
      <c r="BD2" t="str">
        <f>IF('Road 5'!$H$21=0,"",'Road 5'!$H$21)</f>
        <v/>
      </c>
      <c r="BE2" t="str">
        <f>IF('Road 5'!$H$25=0,"",'Road 5'!$H$25)</f>
        <v/>
      </c>
      <c r="BF2" t="str">
        <f>IF('Road 5'!$H$26=0,"",'Road 5'!$H$26)</f>
        <v/>
      </c>
      <c r="BG2" t="str">
        <f>IF('Road 5'!$H$30=0,"",'Road 5'!$H$30)</f>
        <v/>
      </c>
      <c r="BH2" t="str">
        <f>IF('Road 5'!$H$31=0,"",'Road 5'!$H$31)</f>
        <v/>
      </c>
      <c r="BI2" t="str">
        <f>IF('Road 5'!$R$72=0,"",'Road 5'!$R$72)</f>
        <v/>
      </c>
      <c r="BJ2" s="34" t="str">
        <f>IF('Road 6'!$Q$6=0,"",'Road 6'!$Q$6)</f>
        <v/>
      </c>
      <c r="BK2" s="34" t="str">
        <f>IF('Road 6'!$Q$7=0,"",'Road 6'!$Q$7)</f>
        <v/>
      </c>
      <c r="BL2" s="34" t="str">
        <f>IF('Road 6'!$Q$8=0,"",'Road 6'!$Q$8)</f>
        <v/>
      </c>
      <c r="BM2" s="34" t="str">
        <f>IF('Road 6'!$H$15=0,"",'Road 6'!$H$15)</f>
        <v/>
      </c>
      <c r="BN2" s="34" t="str">
        <f>IF('Road 6'!$H$16=0,"",'Road 6'!$H$16)</f>
        <v/>
      </c>
      <c r="BO2" s="34" t="str">
        <f>IF('Road 6'!$H$20=0,"",'Road 6'!$H$20)</f>
        <v/>
      </c>
      <c r="BP2" s="34" t="str">
        <f>IF('Road 6'!$H$21=0,"",'Road 6'!$H$21)</f>
        <v/>
      </c>
      <c r="BQ2" s="34" t="str">
        <f>IF('Road 6'!$H$25=0,"",'Road 6'!$H$25)</f>
        <v/>
      </c>
      <c r="BR2" s="34" t="str">
        <f>IF('Road 6'!$H$26=0,"",'Road 6'!$H$26)</f>
        <v/>
      </c>
      <c r="BS2" s="34" t="str">
        <f>IF('Road 6'!$H$30=0,"",'Road 6'!$H$30)</f>
        <v/>
      </c>
      <c r="BT2" s="34" t="str">
        <f>IF('Road 6'!$H$31=0,"",'Road 6'!$H$31)</f>
        <v/>
      </c>
      <c r="BU2" s="34" t="str">
        <f>IF('Road 6'!$R$72=0,"",'Road 6'!$R$72)</f>
        <v/>
      </c>
      <c r="BV2" t="str">
        <f>IF('Road 7'!$Q$6=0,"",'Road 7'!$Q$6)</f>
        <v/>
      </c>
      <c r="BW2" t="str">
        <f>IF('Road 7'!$Q$7=0,"",'Road 7'!$Q$7)</f>
        <v/>
      </c>
      <c r="BX2" t="str">
        <f>IF('Road 7'!$Q$8=0,"",'Road 7'!$Q$8)</f>
        <v/>
      </c>
      <c r="BY2" t="str">
        <f>IF('Road 7'!$H$15=0,"",'Road 7'!$H$15)</f>
        <v/>
      </c>
      <c r="BZ2" t="str">
        <f>IF('Road 7'!$H$16=0,"",'Road 7'!$H$16)</f>
        <v/>
      </c>
      <c r="CA2" t="str">
        <f>IF('Road 7'!$H$20=0,"",'Road 7'!$H$20)</f>
        <v/>
      </c>
      <c r="CB2" t="str">
        <f>IF('Road 7'!$H$21=0,"",'Road 7'!$H$21)</f>
        <v/>
      </c>
      <c r="CC2" t="str">
        <f>IF('Road 7'!$H$25=0,"",'Road 7'!$H$25)</f>
        <v/>
      </c>
      <c r="CD2" t="str">
        <f>IF('Road 7'!$H$26=0,"",'Road 7'!$H$26)</f>
        <v/>
      </c>
      <c r="CE2" t="str">
        <f>IF('Road 7'!$H$30=0,"",'Road 7'!$H$30)</f>
        <v/>
      </c>
      <c r="CF2" t="str">
        <f>IF('Road 7'!$H$31=0,"",'Road 7'!$H$31)</f>
        <v/>
      </c>
      <c r="CG2" t="str">
        <f>IF('Road 7'!$R$72=0,"",'Road 7'!$R$72)</f>
        <v/>
      </c>
      <c r="CH2" s="34" t="str">
        <f>IF('Road 8'!$Q$6=0,"",'Road 8'!$Q$6)</f>
        <v/>
      </c>
      <c r="CI2" s="34" t="str">
        <f>IF('Road 8'!$Q$7=0,"",'Road 8'!$Q$7)</f>
        <v/>
      </c>
      <c r="CJ2" s="34" t="str">
        <f>IF('Road 8'!$Q$8=0,"",'Road 8'!$Q$8)</f>
        <v/>
      </c>
      <c r="CK2" s="34" t="str">
        <f>IF('Road 8'!$H$15=0,"",'Road 8'!$H$15)</f>
        <v/>
      </c>
      <c r="CL2" s="34" t="str">
        <f>IF('Road 8'!$H$16=0,"",'Road 8'!$H$16)</f>
        <v/>
      </c>
      <c r="CM2" s="34" t="str">
        <f>IF('Road 8'!$H$20=0,"",'Road 8'!$H$20)</f>
        <v/>
      </c>
      <c r="CN2" s="34" t="str">
        <f>IF('Road 8'!$H$21=0,"",'Road 8'!$H$21)</f>
        <v/>
      </c>
      <c r="CO2" s="34" t="str">
        <f>IF('Road 8'!$H$25=0,"",'Road 8'!$H$25)</f>
        <v/>
      </c>
      <c r="CP2" s="34" t="str">
        <f>IF('Road 8'!$H$26=0,"",'Road 8'!$H$26)</f>
        <v/>
      </c>
      <c r="CQ2" s="34" t="str">
        <f>IF('Road 8'!$H$30=0,"",'Road 8'!$H$30)</f>
        <v/>
      </c>
      <c r="CR2" s="34" t="str">
        <f>IF('Road 8'!$H$31=0,"",'Road 8'!$H$31)</f>
        <v/>
      </c>
      <c r="CS2" s="34" t="str">
        <f>IF('Road 8'!$R$72=0,"",'Road 8'!$R$72)</f>
        <v/>
      </c>
      <c r="CT2" t="str">
        <f>IF('Road 9'!$Q$6=0,"",'Road 9'!$Q$6)</f>
        <v/>
      </c>
      <c r="CU2" t="str">
        <f>IF('Road 9'!$Q$7=0,"",'Road 9'!$Q$7)</f>
        <v/>
      </c>
      <c r="CV2" t="str">
        <f>IF('Road 9'!$Q$8=0,"",'Road 9'!$Q$8)</f>
        <v/>
      </c>
      <c r="CW2" t="str">
        <f>IF('Road 9'!$H$15=0,"",'Road 9'!$H$15)</f>
        <v/>
      </c>
      <c r="CX2" t="str">
        <f>IF('Road 9'!$H$16=0,"",'Road 9'!$H$16)</f>
        <v/>
      </c>
      <c r="CY2" t="str">
        <f>IF('Road 9'!$H$20=0,"",'Road 9'!$H$20)</f>
        <v/>
      </c>
      <c r="CZ2" t="str">
        <f>IF('Road 9'!$H$21=0,"",'Road 9'!$H$21)</f>
        <v/>
      </c>
      <c r="DA2" t="str">
        <f>IF('Road 9'!$H$25=0,"",'Road 9'!$H$25)</f>
        <v/>
      </c>
      <c r="DB2" t="str">
        <f>IF('Road 9'!$H$26=0,"",'Road 9'!$H$26)</f>
        <v/>
      </c>
      <c r="DC2" t="str">
        <f>IF('Road 9'!$H$30=0,"",'Road 9'!$H$30)</f>
        <v/>
      </c>
      <c r="DD2" t="str">
        <f>IF('Road 9'!$H$31=0,"",'Road 9'!$H$31)</f>
        <v/>
      </c>
      <c r="DE2" t="str">
        <f>IF('Road 9'!$R$72=0,"",'Road 9'!$R$72)</f>
        <v/>
      </c>
      <c r="DF2" s="34" t="str">
        <f>IF('Road 10'!$Q$6=0,"",'Road 10'!$Q$6)</f>
        <v/>
      </c>
      <c r="DG2" s="34" t="str">
        <f>IF('Road 10'!$Q$7=0,"",'Road 10'!$Q$7)</f>
        <v/>
      </c>
      <c r="DH2" s="34" t="str">
        <f>IF('Road 10'!$Q$8=0,"",'Road 10'!$Q$8)</f>
        <v/>
      </c>
      <c r="DI2" s="34" t="str">
        <f>IF('Road 10'!$H$15=0,"",'Road 10'!$H$15)</f>
        <v/>
      </c>
      <c r="DJ2" s="34" t="str">
        <f>IF('Road 10'!$H$16=0,"",'Road 10'!$H$16)</f>
        <v/>
      </c>
      <c r="DK2" s="34" t="str">
        <f>IF('Road 10'!$H$20=0,"",'Road 10'!$H$20)</f>
        <v/>
      </c>
      <c r="DL2" s="34" t="str">
        <f>IF('Road 10'!$H$21=0,"",'Road 10'!$H$21)</f>
        <v/>
      </c>
      <c r="DM2" s="34" t="str">
        <f>IF('Road 10'!$H$25=0,"",'Road 10'!$H$25)</f>
        <v/>
      </c>
      <c r="DN2" s="34" t="str">
        <f>IF('Road 10'!$H$26=0,"",'Road 10'!$H$26)</f>
        <v/>
      </c>
      <c r="DO2" s="34" t="str">
        <f>IF('Road 10'!$H$30=0,"",'Road 10'!$H$30)</f>
        <v/>
      </c>
      <c r="DP2" s="34" t="str">
        <f>IF('Road 10'!$H$31=0,"",'Road 10'!$H$31)</f>
        <v/>
      </c>
      <c r="DQ2" s="34" t="str">
        <f>IF('Road 10'!$R$72=0,"",'Road 10'!$R$72)</f>
        <v/>
      </c>
      <c r="DR2" t="str">
        <f ca="1">CELL("filename")</f>
        <v>S:\Traffic\Highway Network Management\AppForms\TTRO application 2026-2027\[TTRO Application 2026_2027.xlsx]Front Sheet</v>
      </c>
    </row>
  </sheetData>
  <sheetProtection password="8FEB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238C-7F02-48E9-B79F-69CC5941C000}">
  <sheetPr codeName="Sheet4"/>
  <dimension ref="A1:AE2"/>
  <sheetViews>
    <sheetView workbookViewId="0">
      <selection activeCell="A2" sqref="A2"/>
    </sheetView>
  </sheetViews>
  <sheetFormatPr defaultRowHeight="14.5" x14ac:dyDescent="0.35"/>
  <cols>
    <col min="2" max="2" width="14.81640625" style="34" bestFit="1" customWidth="1"/>
    <col min="3" max="3" width="12.453125" style="34" bestFit="1" customWidth="1"/>
    <col min="4" max="7" width="9.1796875" style="34"/>
    <col min="8" max="8" width="6.453125" style="34" bestFit="1" customWidth="1"/>
    <col min="9" max="9" width="5.81640625" style="34" bestFit="1" customWidth="1"/>
    <col min="10" max="10" width="11.81640625" style="34" bestFit="1" customWidth="1"/>
    <col min="11" max="11" width="7.54296875" style="34" bestFit="1" customWidth="1"/>
    <col min="12" max="12" width="10" style="34" bestFit="1" customWidth="1"/>
    <col min="13" max="13" width="14.54296875" style="34" bestFit="1" customWidth="1"/>
    <col min="14" max="14" width="9.453125" style="34" bestFit="1" customWidth="1"/>
    <col min="15" max="15" width="10.54296875" style="34" bestFit="1" customWidth="1"/>
    <col min="16" max="16" width="15.54296875" style="34" bestFit="1" customWidth="1"/>
    <col min="17" max="17" width="20.1796875" style="34" bestFit="1" customWidth="1"/>
    <col min="18" max="18" width="17.453125" style="34" bestFit="1" customWidth="1"/>
    <col min="19" max="19" width="23.54296875" style="34" bestFit="1" customWidth="1"/>
    <col min="20" max="20" width="20.81640625" style="34" bestFit="1" customWidth="1"/>
    <col min="21" max="22" width="10.54296875" style="34" bestFit="1" customWidth="1"/>
    <col min="23" max="23" width="9.1796875" style="36"/>
    <col min="24" max="24" width="19" style="36" bestFit="1" customWidth="1"/>
    <col min="25" max="30" width="12.54296875" style="36" bestFit="1" customWidth="1"/>
    <col min="31" max="31" width="9.1796875" style="36" bestFit="1" customWidth="1"/>
  </cols>
  <sheetData>
    <row r="1" spans="1:31" x14ac:dyDescent="0.35">
      <c r="A1" t="s">
        <v>36</v>
      </c>
      <c r="B1" s="34" t="s">
        <v>278</v>
      </c>
      <c r="C1" s="34" t="s">
        <v>279</v>
      </c>
      <c r="D1" s="34" t="s">
        <v>280</v>
      </c>
      <c r="E1" s="34" t="s">
        <v>281</v>
      </c>
      <c r="F1" s="34" t="s">
        <v>282</v>
      </c>
      <c r="G1" s="34" t="s">
        <v>283</v>
      </c>
      <c r="H1" s="34" t="s">
        <v>284</v>
      </c>
      <c r="I1" s="34" t="s">
        <v>285</v>
      </c>
      <c r="J1" s="34" t="s">
        <v>286</v>
      </c>
      <c r="K1" s="34" t="s">
        <v>287</v>
      </c>
      <c r="L1" s="34" t="s">
        <v>288</v>
      </c>
      <c r="M1" s="34" t="s">
        <v>289</v>
      </c>
      <c r="N1" s="34" t="s">
        <v>290</v>
      </c>
      <c r="O1" s="34" t="s">
        <v>291</v>
      </c>
      <c r="P1" s="34" t="s">
        <v>292</v>
      </c>
      <c r="Q1" s="34" t="s">
        <v>293</v>
      </c>
      <c r="R1" s="34" t="s">
        <v>294</v>
      </c>
      <c r="S1" s="34" t="s">
        <v>295</v>
      </c>
      <c r="T1" s="34" t="s">
        <v>296</v>
      </c>
      <c r="U1" s="34" t="s">
        <v>297</v>
      </c>
      <c r="V1" s="34" t="s">
        <v>298</v>
      </c>
      <c r="W1" s="36" t="s">
        <v>187</v>
      </c>
      <c r="X1" s="36" t="s">
        <v>299</v>
      </c>
      <c r="Y1" s="36" t="s">
        <v>300</v>
      </c>
      <c r="Z1" s="36" t="s">
        <v>301</v>
      </c>
      <c r="AA1" s="36" t="s">
        <v>302</v>
      </c>
      <c r="AB1" s="36" t="s">
        <v>303</v>
      </c>
      <c r="AC1" s="36" t="s">
        <v>304</v>
      </c>
      <c r="AD1" s="36" t="s">
        <v>305</v>
      </c>
      <c r="AE1" s="36" t="s">
        <v>306</v>
      </c>
    </row>
    <row r="2" spans="1:31" x14ac:dyDescent="0.35">
      <c r="B2" s="34" t="str">
        <f>+IF('Front Sheet'!I8=0,"",'Front Sheet'!I8)</f>
        <v/>
      </c>
      <c r="C2" s="34" t="str">
        <f>+IF('Front Sheet'!I9=0,"",'Front Sheet'!I9)</f>
        <v/>
      </c>
      <c r="D2" s="34" t="str">
        <f>+IF('Front Sheet'!I10=0,"",'Front Sheet'!I10)</f>
        <v/>
      </c>
      <c r="E2" s="34" t="str">
        <f>+IF('Front Sheet'!I11=0,"",'Front Sheet'!I11)</f>
        <v/>
      </c>
      <c r="F2" s="34" t="str">
        <f>+IF('Front Sheet'!I12=0,"",'Front Sheet'!I12)</f>
        <v/>
      </c>
      <c r="G2" s="34" t="str">
        <f>+IF('Front Sheet'!I13=0,"",'Front Sheet'!I13)</f>
        <v/>
      </c>
      <c r="H2" s="34" t="str">
        <f>+IF('Front Sheet'!I14=0,"",'Front Sheet'!I14)</f>
        <v/>
      </c>
      <c r="I2" s="34" t="str">
        <f>+IF('Front Sheet'!I15=0,"",'Front Sheet'!I15)</f>
        <v/>
      </c>
      <c r="J2" s="34" t="str">
        <f>+IF('Front Sheet'!I17=0,"",'Front Sheet'!I17)</f>
        <v/>
      </c>
      <c r="K2" s="34" t="str">
        <f>IF('Front Sheet'!Q23=0,"",'Front Sheet'!Q23)</f>
        <v/>
      </c>
      <c r="L2" s="34" t="str">
        <f>IF('Front Sheet'!Q25=0,"",'Front Sheet'!Q25)</f>
        <v/>
      </c>
      <c r="M2" s="34" t="str">
        <f>IF('Front Sheet'!Q28=0,"",'Front Sheet'!Q28)</f>
        <v/>
      </c>
      <c r="N2" s="34" t="str">
        <f>IF('Front Sheet'!K33=0,"",'Front Sheet'!K33)</f>
        <v/>
      </c>
      <c r="P2" s="34" t="str">
        <f>IF('Front Sheet'!B40=0,"",'Front Sheet'!B40)</f>
        <v/>
      </c>
      <c r="Q2" s="34" t="str">
        <f>IF('Front Sheet'!M45=0,"",'Front Sheet'!M45)</f>
        <v/>
      </c>
      <c r="R2" s="34" t="str">
        <f>IF('Front Sheet'!M46=0,"",'Front Sheet'!M46)</f>
        <v/>
      </c>
      <c r="S2" s="34" t="str">
        <f>IF('Front Sheet'!M48=0,"",'Front Sheet'!M48)</f>
        <v/>
      </c>
      <c r="T2" s="34" t="str">
        <f>IF('Front Sheet'!M49=0,"",'Front Sheet'!M49)</f>
        <v/>
      </c>
      <c r="U2" s="37">
        <f>+'Front Sheet'!K55</f>
        <v>0</v>
      </c>
      <c r="V2" s="37">
        <f>+'Front Sheet'!K56</f>
        <v>0</v>
      </c>
      <c r="W2" s="36" t="str">
        <f ca="1">CELL("filename")</f>
        <v>S:\Traffic\Highway Network Management\AppForms\TTRO application 2026-2027\[TTRO Application 2026_2027.xlsx]Front Sheet</v>
      </c>
      <c r="X2" s="36" t="str">
        <f>IF('Front Sheet'!Z9=0,"",'Front Sheet'!Z9)</f>
        <v/>
      </c>
      <c r="Y2" s="36" t="str">
        <f>IF('Front Sheet'!Z10=0,"",'Front Sheet'!Z10)</f>
        <v/>
      </c>
      <c r="Z2" s="36" t="str">
        <f>IF('Front Sheet'!Z11=0,"",'Front Sheet'!Z11)</f>
        <v/>
      </c>
      <c r="AA2" s="36" t="str">
        <f>IF('Front Sheet'!Z12=0,"",'Front Sheet'!Z12)</f>
        <v/>
      </c>
      <c r="AB2" s="36" t="str">
        <f>IF('Front Sheet'!Z13=0,"",'Front Sheet'!Z13)</f>
        <v/>
      </c>
      <c r="AC2" s="36" t="str">
        <f>IF('Front Sheet'!Z14=0,"",'Front Sheet'!Z14)</f>
        <v/>
      </c>
      <c r="AD2" s="36" t="str">
        <f>IF('Front Sheet'!Z15=0,"",'Front Sheet'!Z15)</f>
        <v/>
      </c>
      <c r="AE2" s="38">
        <f>+'Cost Summary'!AG79</f>
        <v>0</v>
      </c>
    </row>
  </sheetData>
  <sheetProtection password="8FEB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14D4-A007-40DB-97A0-8B614271636B}">
  <sheetPr codeName="Sheet5"/>
  <dimension ref="A1:R15"/>
  <sheetViews>
    <sheetView topLeftCell="H1" workbookViewId="0">
      <selection activeCell="Q4" sqref="Q4"/>
    </sheetView>
  </sheetViews>
  <sheetFormatPr defaultRowHeight="14.5" x14ac:dyDescent="0.35"/>
  <cols>
    <col min="3" max="4" width="84.81640625" bestFit="1" customWidth="1"/>
    <col min="8" max="9" width="36" bestFit="1" customWidth="1"/>
    <col min="13" max="13" width="57.81640625" bestFit="1" customWidth="1"/>
    <col min="16" max="16" width="14" bestFit="1" customWidth="1"/>
    <col min="17" max="17" width="10.54296875" bestFit="1" customWidth="1"/>
  </cols>
  <sheetData>
    <row r="1" spans="1:18" x14ac:dyDescent="0.35">
      <c r="A1" t="s">
        <v>307</v>
      </c>
      <c r="B1">
        <v>1</v>
      </c>
      <c r="C1" s="39" t="s">
        <v>308</v>
      </c>
      <c r="D1" s="39"/>
      <c r="F1" t="s">
        <v>309</v>
      </c>
      <c r="G1">
        <v>1</v>
      </c>
      <c r="H1" s="39" t="s">
        <v>308</v>
      </c>
      <c r="I1" s="39"/>
      <c r="L1" t="s">
        <v>310</v>
      </c>
      <c r="M1" t="s">
        <v>311</v>
      </c>
      <c r="N1">
        <v>1650</v>
      </c>
      <c r="P1" t="s">
        <v>312</v>
      </c>
      <c r="Q1">
        <v>40</v>
      </c>
      <c r="R1" t="s">
        <v>313</v>
      </c>
    </row>
    <row r="2" spans="1:18" x14ac:dyDescent="0.35">
      <c r="B2">
        <v>2</v>
      </c>
      <c r="C2" t="s">
        <v>314</v>
      </c>
      <c r="D2" t="s">
        <v>314</v>
      </c>
      <c r="G2">
        <v>2</v>
      </c>
      <c r="H2" t="s">
        <v>315</v>
      </c>
      <c r="I2" t="s">
        <v>315</v>
      </c>
      <c r="M2" t="s">
        <v>316</v>
      </c>
      <c r="N2">
        <v>220</v>
      </c>
      <c r="P2" t="s">
        <v>317</v>
      </c>
      <c r="Q2" s="35">
        <f ca="1">+TODAY()</f>
        <v>46085</v>
      </c>
    </row>
    <row r="3" spans="1:18" x14ac:dyDescent="0.35">
      <c r="B3">
        <v>3</v>
      </c>
      <c r="C3" t="s">
        <v>318</v>
      </c>
      <c r="D3" t="s">
        <v>319</v>
      </c>
      <c r="G3">
        <v>3</v>
      </c>
      <c r="H3" t="s">
        <v>320</v>
      </c>
      <c r="I3" t="s">
        <v>320</v>
      </c>
      <c r="M3" t="s">
        <v>321</v>
      </c>
      <c r="N3">
        <v>160</v>
      </c>
      <c r="P3" t="s">
        <v>322</v>
      </c>
      <c r="Q3" s="35">
        <v>46477</v>
      </c>
    </row>
    <row r="4" spans="1:18" x14ac:dyDescent="0.35">
      <c r="B4">
        <v>4</v>
      </c>
      <c r="C4" t="s">
        <v>323</v>
      </c>
      <c r="D4" t="s">
        <v>323</v>
      </c>
      <c r="G4">
        <v>4</v>
      </c>
      <c r="H4" t="s">
        <v>324</v>
      </c>
      <c r="I4" t="s">
        <v>324</v>
      </c>
      <c r="M4" t="s">
        <v>325</v>
      </c>
      <c r="N4">
        <v>1375</v>
      </c>
    </row>
    <row r="5" spans="1:18" x14ac:dyDescent="0.35">
      <c r="B5">
        <v>5</v>
      </c>
      <c r="C5" t="s">
        <v>326</v>
      </c>
      <c r="D5" t="s">
        <v>326</v>
      </c>
      <c r="G5">
        <v>5</v>
      </c>
      <c r="H5" t="s">
        <v>327</v>
      </c>
      <c r="I5" t="s">
        <v>327</v>
      </c>
      <c r="M5" t="s">
        <v>328</v>
      </c>
      <c r="N5">
        <v>0</v>
      </c>
      <c r="O5" t="s">
        <v>329</v>
      </c>
    </row>
    <row r="6" spans="1:18" x14ac:dyDescent="0.35">
      <c r="B6">
        <v>6</v>
      </c>
      <c r="C6" t="s">
        <v>330</v>
      </c>
      <c r="D6" t="s">
        <v>330</v>
      </c>
      <c r="G6">
        <v>6</v>
      </c>
      <c r="H6" t="s">
        <v>331</v>
      </c>
      <c r="I6" t="s">
        <v>331</v>
      </c>
      <c r="M6" t="s">
        <v>332</v>
      </c>
      <c r="N6">
        <v>0</v>
      </c>
    </row>
    <row r="7" spans="1:18" x14ac:dyDescent="0.35">
      <c r="B7">
        <v>7</v>
      </c>
      <c r="C7" t="s">
        <v>333</v>
      </c>
      <c r="D7" t="s">
        <v>333</v>
      </c>
    </row>
    <row r="8" spans="1:18" x14ac:dyDescent="0.35">
      <c r="B8">
        <v>8</v>
      </c>
      <c r="C8" t="s">
        <v>334</v>
      </c>
      <c r="D8" t="s">
        <v>334</v>
      </c>
    </row>
    <row r="9" spans="1:18" x14ac:dyDescent="0.35">
      <c r="B9">
        <v>9</v>
      </c>
      <c r="C9" t="s">
        <v>335</v>
      </c>
      <c r="D9" t="s">
        <v>335</v>
      </c>
    </row>
    <row r="10" spans="1:18" x14ac:dyDescent="0.35">
      <c r="B10">
        <v>10</v>
      </c>
      <c r="C10" t="s">
        <v>336</v>
      </c>
      <c r="D10" t="s">
        <v>336</v>
      </c>
    </row>
    <row r="11" spans="1:18" x14ac:dyDescent="0.35">
      <c r="B11">
        <v>11</v>
      </c>
      <c r="C11" t="s">
        <v>337</v>
      </c>
      <c r="D11" t="s">
        <v>337</v>
      </c>
    </row>
    <row r="12" spans="1:18" x14ac:dyDescent="0.35">
      <c r="B12">
        <v>12</v>
      </c>
      <c r="C12" t="s">
        <v>338</v>
      </c>
      <c r="D12" t="s">
        <v>338</v>
      </c>
    </row>
    <row r="13" spans="1:18" x14ac:dyDescent="0.35">
      <c r="B13">
        <v>13</v>
      </c>
      <c r="C13" t="s">
        <v>339</v>
      </c>
      <c r="D13" t="s">
        <v>339</v>
      </c>
    </row>
    <row r="14" spans="1:18" x14ac:dyDescent="0.35">
      <c r="B14">
        <v>14</v>
      </c>
      <c r="C14" t="s">
        <v>340</v>
      </c>
      <c r="D14" t="s">
        <v>340</v>
      </c>
    </row>
    <row r="15" spans="1:18" x14ac:dyDescent="0.35">
      <c r="B15">
        <v>15</v>
      </c>
      <c r="C15" t="s">
        <v>341</v>
      </c>
      <c r="D15" t="s">
        <v>342</v>
      </c>
    </row>
  </sheetData>
  <sheetProtection algorithmName="SHA-512" hashValue="Yai1nv/9Xpr6QnmSMuftzyBohT/hkDJCO44hlziVhj0jpUvnFEDJzEezAFpUX9Pv9KZqv073y2c2NKFlz18N6Q==" saltValue="NFiWHpwXbB4eUIGow+Jyf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7D34-04FF-40A6-8432-F46426BD4726}">
  <sheetPr codeName="Sheet6"/>
  <dimension ref="A1:AJ52"/>
  <sheetViews>
    <sheetView topLeftCell="A28" zoomScaleNormal="100" zoomScaleSheetLayoutView="100" workbookViewId="0">
      <selection activeCell="E43" sqref="E43:Y43"/>
    </sheetView>
  </sheetViews>
  <sheetFormatPr defaultColWidth="2.54296875" defaultRowHeight="14.5" x14ac:dyDescent="0.35"/>
  <cols>
    <col min="24" max="24" width="2.54296875" customWidth="1"/>
    <col min="25" max="25" width="3.453125" customWidth="1"/>
  </cols>
  <sheetData>
    <row r="1" spans="1:36" s="43" customFormat="1" ht="15" customHeight="1" x14ac:dyDescent="0.3">
      <c r="A1" s="40"/>
      <c r="B1" s="197" t="s">
        <v>343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36" s="43" customFormat="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36" s="43" customFormat="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5" spans="1:36" x14ac:dyDescent="0.35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1"/>
    </row>
    <row r="6" spans="1:36" x14ac:dyDescent="0.3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</row>
    <row r="7" spans="1:36" x14ac:dyDescent="0.35">
      <c r="A7" s="52"/>
      <c r="B7" s="55" t="s">
        <v>344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7"/>
      <c r="AJ7" s="54"/>
    </row>
    <row r="8" spans="1:36" x14ac:dyDescent="0.35">
      <c r="A8" s="52"/>
      <c r="B8" s="58"/>
      <c r="AI8" s="59"/>
      <c r="AJ8" s="54"/>
    </row>
    <row r="9" spans="1:36" x14ac:dyDescent="0.35">
      <c r="A9" s="52"/>
      <c r="B9" s="58"/>
      <c r="C9" s="207" t="str">
        <f>+Schedule!C2</f>
        <v>Road Closure</v>
      </c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I9" s="59"/>
      <c r="AJ9" s="54"/>
    </row>
    <row r="10" spans="1:36" x14ac:dyDescent="0.35">
      <c r="A10" s="52"/>
      <c r="B10" s="58"/>
      <c r="C10" s="207" t="str">
        <f>+Schedule!C3</f>
        <v>Suspension of bus lane (used where traffic will use a bus lane during its period of operation)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I10" s="59"/>
      <c r="AJ10" s="54"/>
    </row>
    <row r="11" spans="1:36" x14ac:dyDescent="0.35">
      <c r="A11" s="52"/>
      <c r="B11" s="58"/>
      <c r="C11" s="207" t="str">
        <f>+Schedule!C4</f>
        <v>No left turn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I11" s="59"/>
      <c r="AJ11" s="54"/>
    </row>
    <row r="12" spans="1:36" x14ac:dyDescent="0.35">
      <c r="A12" s="52"/>
      <c r="B12" s="58"/>
      <c r="C12" s="207" t="str">
        <f>+Schedule!C5</f>
        <v>Suspend existing no left turn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I12" s="59"/>
      <c r="AJ12" s="54"/>
    </row>
    <row r="13" spans="1:36" x14ac:dyDescent="0.35">
      <c r="A13" s="52"/>
      <c r="B13" s="58"/>
      <c r="C13" s="207" t="str">
        <f>+Schedule!C6</f>
        <v>No right turn</v>
      </c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I13" s="59"/>
      <c r="AJ13" s="54"/>
    </row>
    <row r="14" spans="1:36" x14ac:dyDescent="0.35">
      <c r="A14" s="52"/>
      <c r="B14" s="58"/>
      <c r="C14" s="207" t="str">
        <f>+Schedule!C7</f>
        <v>Suspend existing no right turn</v>
      </c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I14" s="59"/>
      <c r="AJ14" s="54"/>
    </row>
    <row r="15" spans="1:36" x14ac:dyDescent="0.35">
      <c r="A15" s="52"/>
      <c r="B15" s="58"/>
      <c r="C15" s="207" t="str">
        <f>+Schedule!C8</f>
        <v>Mandatory left turn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I15" s="59"/>
      <c r="AJ15" s="54"/>
    </row>
    <row r="16" spans="1:36" x14ac:dyDescent="0.35">
      <c r="A16" s="52"/>
      <c r="B16" s="58"/>
      <c r="C16" s="207" t="str">
        <f>+Schedule!C9</f>
        <v>Suspend mandatory left turn</v>
      </c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I16" s="59"/>
      <c r="AJ16" s="54"/>
    </row>
    <row r="17" spans="1:36" x14ac:dyDescent="0.35">
      <c r="A17" s="52"/>
      <c r="B17" s="58"/>
      <c r="C17" s="207" t="str">
        <f>+Schedule!C10</f>
        <v>Mandatory right turn</v>
      </c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I17" s="59"/>
      <c r="AJ17" s="54"/>
    </row>
    <row r="18" spans="1:36" x14ac:dyDescent="0.35">
      <c r="A18" s="52"/>
      <c r="B18" s="58"/>
      <c r="C18" s="207" t="str">
        <f>+Schedule!C11</f>
        <v>Suspend mandatory right turn</v>
      </c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I18" s="59"/>
      <c r="AJ18" s="54"/>
    </row>
    <row r="19" spans="1:36" x14ac:dyDescent="0.35">
      <c r="A19" s="52"/>
      <c r="B19" s="58"/>
      <c r="C19" s="207" t="str">
        <f>+Schedule!C12</f>
        <v>Implement one way provision</v>
      </c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I19" s="59"/>
      <c r="AJ19" s="54"/>
    </row>
    <row r="20" spans="1:36" x14ac:dyDescent="0.35">
      <c r="A20" s="52"/>
      <c r="B20" s="58"/>
      <c r="C20" s="207" t="str">
        <f>+Schedule!C13</f>
        <v>Suspend one way provision</v>
      </c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I20" s="59"/>
      <c r="AJ20" s="54"/>
    </row>
    <row r="21" spans="1:36" x14ac:dyDescent="0.35">
      <c r="A21" s="52"/>
      <c r="B21" s="58"/>
      <c r="C21" s="207" t="str">
        <f>+Schedule!C14</f>
        <v>No Entry</v>
      </c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I21" s="59"/>
      <c r="AJ21" s="54"/>
    </row>
    <row r="22" spans="1:36" x14ac:dyDescent="0.35">
      <c r="A22" s="52"/>
      <c r="B22" s="58"/>
      <c r="C22" s="207" t="str">
        <f>+Schedule!C15</f>
        <v>Other (Use "Extent / Location" box below to describe required restriction)</v>
      </c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I22" s="59"/>
      <c r="AJ22" s="54"/>
    </row>
    <row r="23" spans="1:36" x14ac:dyDescent="0.35">
      <c r="A23" s="52"/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2"/>
      <c r="AJ23" s="54"/>
    </row>
    <row r="24" spans="1:36" x14ac:dyDescent="0.35">
      <c r="A24" s="52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54"/>
    </row>
    <row r="25" spans="1:36" x14ac:dyDescent="0.35">
      <c r="A25" s="52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54"/>
    </row>
    <row r="26" spans="1:36" x14ac:dyDescent="0.35">
      <c r="A26" s="52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54"/>
    </row>
    <row r="27" spans="1:36" x14ac:dyDescent="0.35">
      <c r="A27" s="52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54"/>
    </row>
    <row r="28" spans="1:36" x14ac:dyDescent="0.35">
      <c r="A28" s="52"/>
      <c r="B28" s="55" t="s">
        <v>345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  <c r="AJ28" s="54"/>
    </row>
    <row r="29" spans="1:36" x14ac:dyDescent="0.35">
      <c r="A29" s="52"/>
      <c r="B29" s="58"/>
      <c r="AI29" s="59"/>
      <c r="AJ29" s="54"/>
    </row>
    <row r="30" spans="1:36" x14ac:dyDescent="0.35">
      <c r="A30" s="52"/>
      <c r="B30" s="58"/>
      <c r="C30" s="207" t="str">
        <f>+Schedule!I2</f>
        <v>No Stopping at Any Time</v>
      </c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AI30" s="59"/>
      <c r="AJ30" s="54"/>
    </row>
    <row r="31" spans="1:36" x14ac:dyDescent="0.35">
      <c r="A31" s="52"/>
      <c r="B31" s="58"/>
      <c r="C31" s="207" t="str">
        <f>+Schedule!I3</f>
        <v>No Stopping -  8am to 5pm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AI31" s="59"/>
      <c r="AJ31" s="54"/>
    </row>
    <row r="32" spans="1:36" x14ac:dyDescent="0.35">
      <c r="A32" s="52"/>
      <c r="B32" s="58"/>
      <c r="C32" s="207" t="str">
        <f>+Schedule!I4</f>
        <v>No Stopping -  Mon to Fri - 8am to 5pm</v>
      </c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AI32" s="59"/>
      <c r="AJ32" s="54"/>
    </row>
    <row r="33" spans="1:36" x14ac:dyDescent="0.35">
      <c r="A33" s="52"/>
      <c r="B33" s="58"/>
      <c r="C33" s="207" t="str">
        <f>+Schedule!I5</f>
        <v>No Stopping -  Mon to Sat - 8am to 5pm</v>
      </c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AI33" s="59"/>
      <c r="AJ33" s="54"/>
    </row>
    <row r="34" spans="1:36" x14ac:dyDescent="0.35">
      <c r="A34" s="52"/>
      <c r="B34" s="58"/>
      <c r="C34" s="207" t="str">
        <f>+Schedule!I6</f>
        <v>No Stopping -  Mon to Fri - 7am to 4pm</v>
      </c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AI34" s="59"/>
      <c r="AJ34" s="54"/>
    </row>
    <row r="35" spans="1:36" x14ac:dyDescent="0.35">
      <c r="A35" s="52"/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2"/>
      <c r="AJ35" s="54"/>
    </row>
    <row r="36" spans="1:36" x14ac:dyDescent="0.35">
      <c r="A36" s="52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54"/>
    </row>
    <row r="37" spans="1:36" x14ac:dyDescent="0.35">
      <c r="A37" s="52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54"/>
    </row>
    <row r="38" spans="1:36" x14ac:dyDescent="0.35">
      <c r="A38" s="52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54"/>
    </row>
    <row r="39" spans="1:36" x14ac:dyDescent="0.35">
      <c r="A39" s="52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54"/>
    </row>
    <row r="40" spans="1:36" x14ac:dyDescent="0.35">
      <c r="A40" s="52"/>
      <c r="B40" s="55" t="s">
        <v>310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  <c r="AJ40" s="54"/>
    </row>
    <row r="41" spans="1:36" x14ac:dyDescent="0.35">
      <c r="A41" s="52"/>
      <c r="B41" s="58"/>
      <c r="AI41" s="59"/>
      <c r="AJ41" s="54"/>
    </row>
    <row r="42" spans="1:36" x14ac:dyDescent="0.35">
      <c r="A42" s="52"/>
      <c r="B42" s="202">
        <f>+Schedule!N1</f>
        <v>1650</v>
      </c>
      <c r="C42" s="203"/>
      <c r="D42" s="203"/>
      <c r="E42" s="204" t="str">
        <f>": " &amp;Schedule!M1</f>
        <v>: 1st Prohibition on First Street</v>
      </c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AI42" s="59"/>
      <c r="AJ42" s="54"/>
    </row>
    <row r="43" spans="1:36" x14ac:dyDescent="0.35">
      <c r="A43" s="52"/>
      <c r="B43" s="202">
        <f>+Schedule!N2</f>
        <v>220</v>
      </c>
      <c r="C43" s="203"/>
      <c r="D43" s="203"/>
      <c r="E43" s="208" t="str">
        <f>": " &amp;Schedule!M2</f>
        <v>: For the First Prohibition or Other Item on Each Additional Street</v>
      </c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161"/>
      <c r="AI43" s="59"/>
      <c r="AJ43" s="54"/>
    </row>
    <row r="44" spans="1:36" x14ac:dyDescent="0.35">
      <c r="A44" s="52"/>
      <c r="B44" s="202">
        <f>+Schedule!N3</f>
        <v>160</v>
      </c>
      <c r="C44" s="203"/>
      <c r="D44" s="203"/>
      <c r="E44" s="204" t="str">
        <f>": " &amp;Schedule!M3</f>
        <v>: For Each Additional Prohibition</v>
      </c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AI44" s="59"/>
      <c r="AJ44" s="54"/>
    </row>
    <row r="45" spans="1:36" x14ac:dyDescent="0.35">
      <c r="A45" s="52"/>
      <c r="B45" s="202">
        <f>+Schedule!N4</f>
        <v>1375</v>
      </c>
      <c r="C45" s="203"/>
      <c r="D45" s="203"/>
      <c r="E45" s="204" t="str">
        <f>": " &amp;Schedule!M4</f>
        <v>: Advertising of Orders Where Required</v>
      </c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AI45" s="59"/>
      <c r="AJ45" s="54"/>
    </row>
    <row r="46" spans="1:36" x14ac:dyDescent="0.35">
      <c r="A46" s="52"/>
      <c r="B46" s="202">
        <f>+Schedule!N5</f>
        <v>0</v>
      </c>
      <c r="C46" s="203"/>
      <c r="D46" s="203"/>
      <c r="E46" s="204" t="str">
        <f>": " &amp;Schedule!M5</f>
        <v>: Cost Per Waiting Board</v>
      </c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AI46" s="59"/>
      <c r="AJ46" s="54"/>
    </row>
    <row r="47" spans="1:36" x14ac:dyDescent="0.35">
      <c r="A47" s="52"/>
      <c r="B47" s="202">
        <f>+Schedule!N6</f>
        <v>0</v>
      </c>
      <c r="C47" s="203"/>
      <c r="D47" s="203"/>
      <c r="E47" s="204" t="str">
        <f>": " &amp;Schedule!M6</f>
        <v>: Bagged Over Sign - Bond</v>
      </c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AI47" s="59"/>
      <c r="AJ47" s="54"/>
    </row>
    <row r="48" spans="1:36" x14ac:dyDescent="0.35">
      <c r="A48" s="52"/>
      <c r="B48" s="58"/>
      <c r="AI48" s="59"/>
      <c r="AJ48" s="54"/>
    </row>
    <row r="49" spans="1:36" x14ac:dyDescent="0.35">
      <c r="A49" s="52"/>
      <c r="B49" s="205" t="str">
        <f>+"Costs valid until " &amp; TEXT(Schedule!Q3,"dd mmmm yyyy")</f>
        <v>Costs valid until 31 March 2027</v>
      </c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AI49" s="59"/>
      <c r="AJ49" s="54"/>
    </row>
    <row r="50" spans="1:36" x14ac:dyDescent="0.35">
      <c r="A50" s="52"/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2"/>
      <c r="AJ50" s="54"/>
    </row>
    <row r="51" spans="1:36" x14ac:dyDescent="0.35">
      <c r="A51" s="52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54"/>
    </row>
    <row r="52" spans="1:36" x14ac:dyDescent="0.35">
      <c r="A52" s="6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64"/>
    </row>
  </sheetData>
  <sheetProtection algorithmName="SHA-512" hashValue="PQCcYqYiaF7iQCXLCo3Lv/ekSMehN3QizkUmwqCvbuPFgiVJytkOX+yBQexSiZ9dkDruHiGwiR0uMGH4OjtGsQ==" saltValue="6NGSWLBYHQSf3fwlnr4QKg==" spinCount="100000" sheet="1" selectLockedCells="1" selectUnlockedCells="1"/>
  <mergeCells count="33">
    <mergeCell ref="C13:AG13"/>
    <mergeCell ref="B1:AA3"/>
    <mergeCell ref="C9:AG9"/>
    <mergeCell ref="C10:AG10"/>
    <mergeCell ref="C11:AG11"/>
    <mergeCell ref="C12:AG12"/>
    <mergeCell ref="C32:P32"/>
    <mergeCell ref="C14:AG14"/>
    <mergeCell ref="C15:AG15"/>
    <mergeCell ref="C16:AG16"/>
    <mergeCell ref="C17:AG17"/>
    <mergeCell ref="C18:AG18"/>
    <mergeCell ref="C19:AG19"/>
    <mergeCell ref="C20:AG20"/>
    <mergeCell ref="C21:AG21"/>
    <mergeCell ref="C22:AG22"/>
    <mergeCell ref="C30:P30"/>
    <mergeCell ref="C31:P31"/>
    <mergeCell ref="C33:P33"/>
    <mergeCell ref="C34:P34"/>
    <mergeCell ref="B42:D42"/>
    <mergeCell ref="E42:Y42"/>
    <mergeCell ref="B43:D43"/>
    <mergeCell ref="E43:Y43"/>
    <mergeCell ref="B47:D47"/>
    <mergeCell ref="E47:Y47"/>
    <mergeCell ref="B49:Y49"/>
    <mergeCell ref="B44:D44"/>
    <mergeCell ref="E44:Y44"/>
    <mergeCell ref="B45:D45"/>
    <mergeCell ref="E45:Y45"/>
    <mergeCell ref="B46:D46"/>
    <mergeCell ref="E46:Y46"/>
  </mergeCells>
  <pageMargins left="0.27559055118110237" right="0.27559055118110237" top="0.59055118110236227" bottom="0.59055118110236227" header="0.51181102362204722" footer="0.5118110236220472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5532-18B4-4360-91AC-9D18BCD93420}">
  <sheetPr codeName="Sheet7"/>
  <dimension ref="A1:BI78"/>
  <sheetViews>
    <sheetView zoomScaleNormal="100" zoomScaleSheetLayoutView="100" workbookViewId="0">
      <selection activeCell="H40" sqref="H40:K40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8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  <c r="BC29" s="84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Costs'!I8:T8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Costs'!U8:W8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Costs'!AU8</f>
        <v>0</v>
      </c>
      <c r="AU62" s="43">
        <f>+'Restriction Costs'!AW8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Costs'!I9:T9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Costs'!U9:W9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Costs'!AU9</f>
        <v>0</v>
      </c>
      <c r="AU63" s="43">
        <f>+'Restriction Costs'!AW9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Costs'!I10:T10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Costs'!U10:W10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Costs'!AU10</f>
        <v>0</v>
      </c>
      <c r="AU64" s="43">
        <f>+'Restriction Costs'!AW10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Costs'!I11:T11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Costs'!U11:W11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M65" s="110"/>
      <c r="AS65" s="108"/>
      <c r="AT65" s="43">
        <f>+'Restriction Costs'!AU11</f>
        <v>0</v>
      </c>
      <c r="AU65" s="43">
        <f>+'Restriction Costs'!AW11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Costs'!I12:T12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Costs'!U12:W12</f>
        <v>0</v>
      </c>
      <c r="V66" s="212"/>
      <c r="W66" s="212"/>
      <c r="X66" s="94"/>
      <c r="Y66" s="94">
        <f>+'Restriction Costs'!Y12</f>
        <v>0</v>
      </c>
      <c r="Z66" s="94" t="s">
        <v>368</v>
      </c>
      <c r="AA66" s="111" t="s">
        <v>369</v>
      </c>
      <c r="AB66" s="225">
        <f>+'Restriction Costs'!AB12:AC12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Costs'!AU12</f>
        <v>0</v>
      </c>
      <c r="AU66" s="43">
        <f>+'Restriction Costs'!AW12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Costs'!I13:T13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Costs'!U13:W13</f>
        <v>0</v>
      </c>
      <c r="V67" s="212"/>
      <c r="W67" s="212"/>
      <c r="X67" s="94"/>
      <c r="Y67" s="94">
        <f>+'Restriction Costs'!Y13</f>
        <v>0</v>
      </c>
      <c r="Z67" s="94" t="s">
        <v>368</v>
      </c>
      <c r="AA67" s="111" t="s">
        <v>369</v>
      </c>
      <c r="AB67" s="225">
        <f>+'Restriction Costs'!AB13:AC13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Costs'!AU13</f>
        <v>0</v>
      </c>
      <c r="AU67" s="43">
        <f>+'Restriction Costs'!AW13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Costs'!I14:T14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Costs'!U14:W14</f>
        <v>0</v>
      </c>
      <c r="V68" s="212"/>
      <c r="W68" s="212"/>
      <c r="X68" s="94"/>
      <c r="Y68" s="94">
        <f>+'Restriction Costs'!Y14</f>
        <v>0</v>
      </c>
      <c r="Z68" s="94" t="s">
        <v>368</v>
      </c>
      <c r="AA68" s="111" t="s">
        <v>369</v>
      </c>
      <c r="AB68" s="225">
        <f>+'Restriction Costs'!AB14:AC14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Costs'!AU14</f>
        <v>0</v>
      </c>
      <c r="AU68" s="43">
        <f>+'Restriction Costs'!AW14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Costs'!I15:T15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Costs'!U15:W15</f>
        <v>0</v>
      </c>
      <c r="V69" s="212"/>
      <c r="W69" s="212"/>
      <c r="X69" s="94"/>
      <c r="Y69" s="94">
        <f>+'Restriction Costs'!Y15</f>
        <v>0</v>
      </c>
      <c r="Z69" s="94" t="s">
        <v>368</v>
      </c>
      <c r="AA69" s="111" t="s">
        <v>369</v>
      </c>
      <c r="AB69" s="225">
        <f>+'Restriction Costs'!AB15:AC15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Costs'!AU15</f>
        <v>0</v>
      </c>
      <c r="AU69" s="43">
        <f>+'Restriction Costs'!AW15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Y+k3z4izoLjZPxfSrQN2hVCxwbD8ZuujnPk5BJ3KPSJpwAHH5gNqguREztSzZ88YPn2w5EYyh4yd0cL7AYb+0A==" saltValue="7YuiZs77JDcabEnZTpk8xQ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B57F6A0-26A3-4FA8-AE93-09701FB6ED1A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1905-C6B9-47A6-8F44-446EC2C809FA}">
  <sheetPr codeName="Sheet8"/>
  <dimension ref="A1:BI78"/>
  <sheetViews>
    <sheetView zoomScaleNormal="100" zoomScaleSheetLayoutView="100" workbookViewId="0">
      <selection activeCell="Q8" sqref="Q8:AI8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Costs'!I18:T18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Costs'!U18:W18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Costs'!AU18</f>
        <v>0</v>
      </c>
      <c r="AU62" s="43">
        <f>+'Restriction Costs'!AW18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Costs'!I19:T19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Costs'!U19:W19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Costs'!AU19</f>
        <v>0</v>
      </c>
      <c r="AU63" s="43">
        <f>+'Restriction Costs'!AW19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Costs'!I20:T20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Costs'!U20:W20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Costs'!AU20</f>
        <v>0</v>
      </c>
      <c r="AU64" s="43">
        <f>+'Restriction Costs'!AW20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Costs'!I21:T21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Costs'!U21:W21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L65" s="110"/>
      <c r="AM65" s="110"/>
      <c r="AS65" s="108"/>
      <c r="AT65" s="43">
        <f>+'Restriction Costs'!AU21</f>
        <v>0</v>
      </c>
      <c r="AU65" s="43">
        <f>+'Restriction Costs'!AW21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Costs'!I22:T22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Costs'!U22:W22</f>
        <v>0</v>
      </c>
      <c r="V66" s="212"/>
      <c r="W66" s="212"/>
      <c r="X66" s="94"/>
      <c r="Y66" s="94">
        <f>+'Restriction Costs'!Y22</f>
        <v>0</v>
      </c>
      <c r="Z66" s="94" t="s">
        <v>368</v>
      </c>
      <c r="AA66" s="111" t="s">
        <v>369</v>
      </c>
      <c r="AB66" s="225">
        <f>+'Restriction Costs'!AB22:AC22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Costs'!AU22</f>
        <v>0</v>
      </c>
      <c r="AU66" s="43">
        <f>+'Restriction Costs'!AW22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Costs'!I23:T23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Costs'!U23:W23</f>
        <v>0</v>
      </c>
      <c r="V67" s="212"/>
      <c r="W67" s="212"/>
      <c r="X67" s="94"/>
      <c r="Y67" s="94">
        <f>+'Restriction Costs'!Y23</f>
        <v>0</v>
      </c>
      <c r="Z67" s="94" t="s">
        <v>368</v>
      </c>
      <c r="AA67" s="111" t="s">
        <v>369</v>
      </c>
      <c r="AB67" s="225">
        <f>+'Restriction Costs'!AB23:AC23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Costs'!AU23</f>
        <v>0</v>
      </c>
      <c r="AU67" s="43">
        <f>+'Restriction Costs'!AW23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Costs'!I24:T24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Costs'!U24:W24</f>
        <v>0</v>
      </c>
      <c r="V68" s="212"/>
      <c r="W68" s="212"/>
      <c r="X68" s="94"/>
      <c r="Y68" s="94">
        <f>+'Restriction Costs'!Y24</f>
        <v>0</v>
      </c>
      <c r="Z68" s="94" t="s">
        <v>368</v>
      </c>
      <c r="AA68" s="111" t="s">
        <v>369</v>
      </c>
      <c r="AB68" s="225">
        <f>+'Restriction Costs'!AB24:AC24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Costs'!AU24</f>
        <v>0</v>
      </c>
      <c r="AU68" s="43">
        <f>+'Restriction Costs'!AW24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Costs'!I25:T25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Costs'!U25:W25</f>
        <v>0</v>
      </c>
      <c r="V69" s="212"/>
      <c r="W69" s="212"/>
      <c r="X69" s="94"/>
      <c r="Y69" s="94">
        <f>+'Restriction Costs'!Y25</f>
        <v>0</v>
      </c>
      <c r="Z69" s="94" t="s">
        <v>368</v>
      </c>
      <c r="AA69" s="111" t="s">
        <v>369</v>
      </c>
      <c r="AB69" s="225">
        <f>+'Restriction Costs'!AB25:AC25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Costs'!AU25</f>
        <v>0</v>
      </c>
      <c r="AU69" s="43">
        <f>+'Restriction Costs'!AW25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/aDNsHexfmrZ4qoyZJ+F6ekm348e31Qx2fgqJTKwUiA/h/an/JR1QLsMSRps1AP+q5XN7qhSwz71X10+RbjZeQ==" saltValue="r4H2gk3tcP8p1Gbu8PHV7g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7659B61-E9D2-46F4-A40A-A57695DB802B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213E-5EC0-4B6F-9AC5-83299D40B4C4}">
  <sheetPr codeName="Sheet9"/>
  <dimension ref="A1:BI78"/>
  <sheetViews>
    <sheetView topLeftCell="A6" zoomScaleNormal="100" zoomScaleSheetLayoutView="100" workbookViewId="0">
      <selection activeCell="Q6" sqref="Q6:AI6"/>
    </sheetView>
  </sheetViews>
  <sheetFormatPr defaultColWidth="2.54296875" defaultRowHeight="10" customHeight="1" x14ac:dyDescent="0.3"/>
  <cols>
    <col min="1" max="3" width="2.54296875" style="43"/>
    <col min="4" max="4" width="2.54296875" style="43" customWidth="1"/>
    <col min="5" max="6" width="2.54296875" style="43"/>
    <col min="7" max="7" width="2.54296875" style="43" customWidth="1"/>
    <col min="8" max="21" width="2.54296875" style="43"/>
    <col min="22" max="22" width="2.54296875" style="43" customWidth="1"/>
    <col min="23" max="24" width="2.54296875" style="43"/>
    <col min="25" max="25" width="2.54296875" style="43" customWidth="1"/>
    <col min="26" max="28" width="2.54296875" style="43"/>
    <col min="29" max="30" width="2.54296875" style="43" customWidth="1"/>
    <col min="31" max="36" width="2.54296875" style="43"/>
    <col min="37" max="49" width="2.54296875" style="43" hidden="1" customWidth="1"/>
    <col min="50" max="50" width="2.54296875" style="43" customWidth="1"/>
    <col min="51" max="16384" width="2.54296875" style="43"/>
  </cols>
  <sheetData>
    <row r="1" spans="1:61" ht="15" customHeight="1" x14ac:dyDescent="0.3">
      <c r="A1" s="40"/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41"/>
      <c r="AC1" s="41"/>
      <c r="AD1" s="41"/>
      <c r="AE1" s="41"/>
      <c r="AF1" s="41"/>
      <c r="AG1" s="41"/>
      <c r="AH1" s="41"/>
      <c r="AI1" s="41"/>
      <c r="AJ1" s="42"/>
    </row>
    <row r="2" spans="1:61" ht="15" customHeight="1" x14ac:dyDescent="0.3">
      <c r="A2" s="4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J2" s="45"/>
    </row>
    <row r="3" spans="1:61" ht="15" customHeight="1" thickBot="1" x14ac:dyDescent="0.35">
      <c r="A3" s="4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47"/>
      <c r="AC3" s="47"/>
      <c r="AD3" s="47"/>
      <c r="AE3" s="47"/>
      <c r="AF3" s="47"/>
      <c r="AG3" s="47"/>
      <c r="AH3" s="47"/>
      <c r="AI3" s="47"/>
      <c r="AJ3" s="48"/>
    </row>
    <row r="4" spans="1:61" ht="5.15" customHeight="1" thickBot="1" x14ac:dyDescent="0.35"/>
    <row r="5" spans="1:61" ht="5.15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</row>
    <row r="6" spans="1:61" ht="15" customHeight="1" x14ac:dyDescent="0.3">
      <c r="A6" s="68"/>
      <c r="B6" s="239" t="s">
        <v>346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69"/>
    </row>
    <row r="7" spans="1:61" ht="15" customHeight="1" x14ac:dyDescent="0.3">
      <c r="A7" s="68"/>
      <c r="B7" s="239" t="s">
        <v>347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69"/>
    </row>
    <row r="8" spans="1:61" ht="15" customHeight="1" x14ac:dyDescent="0.3">
      <c r="A8" s="68"/>
      <c r="B8" s="239" t="s">
        <v>348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69"/>
    </row>
    <row r="9" spans="1:61" ht="5.15" customHeight="1" thickBot="1" x14ac:dyDescent="0.3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</row>
    <row r="10" spans="1:61" ht="5.15" customHeight="1" thickBot="1" x14ac:dyDescent="0.35"/>
    <row r="11" spans="1:61" ht="10" customHeight="1" x14ac:dyDescent="0.3">
      <c r="A11" s="74"/>
      <c r="B11" s="75" t="s">
        <v>349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7"/>
    </row>
    <row r="12" spans="1:61" ht="5.15" customHeight="1" x14ac:dyDescent="0.3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61" ht="10" customHeight="1" x14ac:dyDescent="0.3">
      <c r="A13" s="78"/>
      <c r="B13" s="79" t="s">
        <v>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1"/>
      <c r="AH13" s="79"/>
      <c r="AI13" s="79"/>
      <c r="AJ13" s="80"/>
    </row>
    <row r="14" spans="1:61" ht="5.15" customHeigh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80"/>
    </row>
    <row r="15" spans="1:61" s="84" customFormat="1" ht="15" customHeight="1" x14ac:dyDescent="0.35">
      <c r="A15" s="82"/>
      <c r="B15" s="246" t="s">
        <v>351</v>
      </c>
      <c r="C15" s="246"/>
      <c r="D15" s="246"/>
      <c r="E15" s="246"/>
      <c r="F15" s="246"/>
      <c r="G15" s="246"/>
      <c r="H15" s="240">
        <f>+VLOOKUP(AS15,Schedule!B:D,3)</f>
        <v>0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2"/>
      <c r="AJ15" s="83"/>
      <c r="AR15" s="85" t="s">
        <v>352</v>
      </c>
      <c r="AS15" s="86">
        <v>1</v>
      </c>
      <c r="BA15" s="85"/>
      <c r="BI15" s="85"/>
    </row>
    <row r="16" spans="1:61" s="84" customFormat="1" ht="15" customHeight="1" x14ac:dyDescent="0.35">
      <c r="A16" s="82"/>
      <c r="B16" s="246" t="s">
        <v>353</v>
      </c>
      <c r="C16" s="246"/>
      <c r="D16" s="246"/>
      <c r="E16" s="246"/>
      <c r="F16" s="246"/>
      <c r="G16" s="246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83"/>
    </row>
    <row r="17" spans="1:61" ht="5.15" customHeight="1" x14ac:dyDescent="0.3">
      <c r="A17" s="78"/>
      <c r="B17" s="79"/>
      <c r="C17" s="79"/>
      <c r="D17" s="79"/>
      <c r="E17" s="79"/>
      <c r="F17" s="79"/>
      <c r="G17" s="79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0"/>
    </row>
    <row r="18" spans="1:61" ht="10" customHeight="1" x14ac:dyDescent="0.3">
      <c r="A18" s="78"/>
      <c r="B18" s="79" t="s">
        <v>354</v>
      </c>
      <c r="C18" s="79"/>
      <c r="D18" s="79"/>
      <c r="E18" s="79"/>
      <c r="F18" s="79"/>
      <c r="G18" s="79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0"/>
    </row>
    <row r="19" spans="1:61" ht="5.15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80"/>
    </row>
    <row r="20" spans="1:61" s="84" customFormat="1" ht="15" customHeight="1" x14ac:dyDescent="0.35">
      <c r="A20" s="82"/>
      <c r="B20" s="246" t="s">
        <v>351</v>
      </c>
      <c r="C20" s="246"/>
      <c r="D20" s="246"/>
      <c r="E20" s="246"/>
      <c r="F20" s="246"/>
      <c r="G20" s="246"/>
      <c r="H20" s="240">
        <f>+VLOOKUP(AS20,Schedule!B:D,3)</f>
        <v>0</v>
      </c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83"/>
      <c r="AR20" s="85" t="s">
        <v>352</v>
      </c>
      <c r="AS20" s="86">
        <v>1</v>
      </c>
      <c r="BI20" s="85"/>
    </row>
    <row r="21" spans="1:61" s="84" customFormat="1" ht="15" customHeight="1" x14ac:dyDescent="0.35">
      <c r="A21" s="82"/>
      <c r="B21" s="246" t="s">
        <v>353</v>
      </c>
      <c r="C21" s="246"/>
      <c r="D21" s="246"/>
      <c r="E21" s="246"/>
      <c r="F21" s="246"/>
      <c r="G21" s="246"/>
      <c r="H21" s="243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5"/>
      <c r="AJ21" s="83"/>
    </row>
    <row r="22" spans="1:61" ht="5.15" customHeight="1" x14ac:dyDescent="0.3">
      <c r="A22" s="78"/>
      <c r="B22" s="79"/>
      <c r="C22" s="79"/>
      <c r="D22" s="79"/>
      <c r="E22" s="79"/>
      <c r="F22" s="79"/>
      <c r="G22" s="79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0"/>
    </row>
    <row r="23" spans="1:61" ht="10" customHeight="1" x14ac:dyDescent="0.3">
      <c r="A23" s="78"/>
      <c r="B23" s="79" t="s">
        <v>355</v>
      </c>
      <c r="C23" s="79"/>
      <c r="D23" s="79"/>
      <c r="E23" s="79"/>
      <c r="F23" s="79"/>
      <c r="G23" s="79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0"/>
    </row>
    <row r="24" spans="1:61" ht="5.15" customHeight="1" x14ac:dyDescent="0.3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80"/>
    </row>
    <row r="25" spans="1:61" s="84" customFormat="1" ht="15" customHeight="1" x14ac:dyDescent="0.35">
      <c r="A25" s="82"/>
      <c r="B25" s="246" t="s">
        <v>351</v>
      </c>
      <c r="C25" s="246"/>
      <c r="D25" s="246"/>
      <c r="E25" s="246"/>
      <c r="F25" s="246"/>
      <c r="G25" s="246"/>
      <c r="H25" s="240">
        <f>+VLOOKUP(AS25,Schedule!B:D,3)</f>
        <v>0</v>
      </c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83"/>
      <c r="AR25" s="85" t="s">
        <v>352</v>
      </c>
      <c r="AS25" s="86">
        <v>1</v>
      </c>
      <c r="BI25" s="85"/>
    </row>
    <row r="26" spans="1:61" s="84" customFormat="1" ht="15" customHeight="1" x14ac:dyDescent="0.35">
      <c r="A26" s="82"/>
      <c r="B26" s="246" t="s">
        <v>353</v>
      </c>
      <c r="C26" s="246"/>
      <c r="D26" s="246"/>
      <c r="E26" s="246"/>
      <c r="F26" s="246"/>
      <c r="G26" s="246"/>
      <c r="H26" s="243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83"/>
    </row>
    <row r="27" spans="1:61" ht="5.15" customHeight="1" x14ac:dyDescent="0.3">
      <c r="A27" s="78"/>
      <c r="B27" s="79"/>
      <c r="C27" s="79"/>
      <c r="D27" s="79"/>
      <c r="E27" s="79"/>
      <c r="F27" s="79"/>
      <c r="G27" s="7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0"/>
    </row>
    <row r="28" spans="1:61" ht="10" customHeight="1" x14ac:dyDescent="0.3">
      <c r="A28" s="78"/>
      <c r="B28" s="79" t="s">
        <v>356</v>
      </c>
      <c r="C28" s="79"/>
      <c r="D28" s="79"/>
      <c r="E28" s="79"/>
      <c r="F28" s="79"/>
      <c r="G28" s="7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0"/>
    </row>
    <row r="29" spans="1:61" ht="5.15" customHeight="1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</row>
    <row r="30" spans="1:61" s="84" customFormat="1" ht="15" customHeight="1" x14ac:dyDescent="0.35">
      <c r="A30" s="82"/>
      <c r="B30" s="246" t="s">
        <v>351</v>
      </c>
      <c r="C30" s="246"/>
      <c r="D30" s="246"/>
      <c r="E30" s="246"/>
      <c r="F30" s="246"/>
      <c r="G30" s="246"/>
      <c r="H30" s="240">
        <f>+VLOOKUP(AS30,Schedule!B:D,3)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83"/>
      <c r="AR30" s="85" t="s">
        <v>352</v>
      </c>
      <c r="AS30" s="86">
        <v>1</v>
      </c>
      <c r="BI30" s="85"/>
    </row>
    <row r="31" spans="1:61" s="84" customFormat="1" ht="15" customHeight="1" x14ac:dyDescent="0.35">
      <c r="A31" s="82"/>
      <c r="B31" s="246" t="s">
        <v>353</v>
      </c>
      <c r="C31" s="246"/>
      <c r="D31" s="246"/>
      <c r="E31" s="246"/>
      <c r="F31" s="246"/>
      <c r="G31" s="246"/>
      <c r="H31" s="243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5"/>
      <c r="AJ31" s="83"/>
      <c r="BI31" s="85"/>
    </row>
    <row r="32" spans="1:61" ht="5.15" customHeight="1" thickBot="1" x14ac:dyDescent="0.35">
      <c r="A32" s="88"/>
      <c r="B32" s="89"/>
      <c r="C32" s="89"/>
      <c r="D32" s="89"/>
      <c r="E32" s="89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1:45" ht="5.15" customHeight="1" thickBot="1" x14ac:dyDescent="0.3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45" ht="10" customHeight="1" x14ac:dyDescent="0.3">
      <c r="A34" s="65"/>
      <c r="B34" s="93" t="s">
        <v>357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45" ht="5.15" customHeight="1" x14ac:dyDescent="0.3">
      <c r="A35" s="68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69"/>
    </row>
    <row r="36" spans="1:45" ht="10" customHeight="1" x14ac:dyDescent="0.3">
      <c r="A36" s="68"/>
      <c r="B36" s="94" t="s">
        <v>350</v>
      </c>
      <c r="C36" s="94"/>
      <c r="D36" s="94"/>
      <c r="E36" s="94"/>
      <c r="F36" s="94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69"/>
    </row>
    <row r="37" spans="1:45" ht="5.15" customHeight="1" x14ac:dyDescent="0.3">
      <c r="A37" s="68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69"/>
    </row>
    <row r="38" spans="1:45" s="84" customFormat="1" ht="15" customHeight="1" x14ac:dyDescent="0.35">
      <c r="A38" s="96"/>
      <c r="B38" s="239" t="s">
        <v>351</v>
      </c>
      <c r="C38" s="239"/>
      <c r="D38" s="239"/>
      <c r="E38" s="239"/>
      <c r="F38" s="239"/>
      <c r="G38" s="239"/>
      <c r="H38" s="240">
        <f>+VLOOKUP(AS38,Schedule!G:I,3)</f>
        <v>0</v>
      </c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  <c r="AJ38" s="97"/>
      <c r="AR38" s="85" t="s">
        <v>352</v>
      </c>
      <c r="AS38" s="86">
        <v>1</v>
      </c>
    </row>
    <row r="39" spans="1:45" s="84" customFormat="1" ht="15" customHeight="1" x14ac:dyDescent="0.35">
      <c r="A39" s="96"/>
      <c r="B39" s="239" t="s">
        <v>358</v>
      </c>
      <c r="C39" s="239"/>
      <c r="D39" s="239"/>
      <c r="E39" s="239"/>
      <c r="F39" s="239"/>
      <c r="G39" s="239"/>
      <c r="H39" s="243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5"/>
      <c r="AJ39" s="97"/>
    </row>
    <row r="40" spans="1:45" ht="10" customHeight="1" x14ac:dyDescent="0.3">
      <c r="A40" s="68"/>
      <c r="B40" s="94"/>
      <c r="C40" s="94"/>
      <c r="D40" s="94"/>
      <c r="E40" s="94"/>
      <c r="F40" s="94"/>
      <c r="G40" s="98" t="s">
        <v>359</v>
      </c>
      <c r="H40" s="236"/>
      <c r="I40" s="237"/>
      <c r="J40" s="237"/>
      <c r="K40" s="238"/>
      <c r="L40" s="99" t="s">
        <v>360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69"/>
    </row>
    <row r="41" spans="1:45" ht="5.15" customHeight="1" x14ac:dyDescent="0.3">
      <c r="A41" s="68"/>
      <c r="B41" s="94"/>
      <c r="C41" s="94"/>
      <c r="D41" s="94"/>
      <c r="E41" s="94"/>
      <c r="F41" s="94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69"/>
    </row>
    <row r="42" spans="1:45" ht="10" customHeight="1" x14ac:dyDescent="0.3">
      <c r="A42" s="68"/>
      <c r="B42" s="94" t="s">
        <v>354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69"/>
    </row>
    <row r="43" spans="1:45" ht="5.15" customHeight="1" x14ac:dyDescent="0.3">
      <c r="A43" s="68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69"/>
    </row>
    <row r="44" spans="1:45" s="84" customFormat="1" ht="15" customHeight="1" x14ac:dyDescent="0.35">
      <c r="A44" s="96"/>
      <c r="B44" s="239" t="s">
        <v>351</v>
      </c>
      <c r="C44" s="239"/>
      <c r="D44" s="239"/>
      <c r="E44" s="239"/>
      <c r="F44" s="239"/>
      <c r="G44" s="239"/>
      <c r="H44" s="240">
        <f>+VLOOKUP(AS44,Schedule!G:I,3)</f>
        <v>0</v>
      </c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2"/>
      <c r="AJ44" s="97"/>
      <c r="AR44" s="85" t="s">
        <v>352</v>
      </c>
      <c r="AS44" s="86">
        <v>1</v>
      </c>
    </row>
    <row r="45" spans="1:45" s="84" customFormat="1" ht="15" customHeight="1" x14ac:dyDescent="0.35">
      <c r="A45" s="96"/>
      <c r="B45" s="239" t="s">
        <v>358</v>
      </c>
      <c r="C45" s="239"/>
      <c r="D45" s="239"/>
      <c r="E45" s="239"/>
      <c r="F45" s="239"/>
      <c r="G45" s="239"/>
      <c r="H45" s="243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5"/>
      <c r="AJ45" s="97"/>
    </row>
    <row r="46" spans="1:45" ht="10" customHeight="1" x14ac:dyDescent="0.3">
      <c r="A46" s="68"/>
      <c r="B46" s="94"/>
      <c r="C46" s="94"/>
      <c r="D46" s="94"/>
      <c r="E46" s="94"/>
      <c r="F46" s="94"/>
      <c r="G46" s="98" t="s">
        <v>359</v>
      </c>
      <c r="H46" s="236"/>
      <c r="I46" s="237"/>
      <c r="J46" s="237"/>
      <c r="K46" s="238"/>
      <c r="L46" s="99" t="s">
        <v>360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69"/>
    </row>
    <row r="47" spans="1:45" ht="5.15" customHeight="1" x14ac:dyDescent="0.3">
      <c r="A47" s="68"/>
      <c r="B47" s="94"/>
      <c r="C47" s="94"/>
      <c r="D47" s="94"/>
      <c r="E47" s="94"/>
      <c r="F47" s="94"/>
      <c r="G47" s="94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69"/>
    </row>
    <row r="48" spans="1:45" ht="10" customHeight="1" x14ac:dyDescent="0.3">
      <c r="A48" s="68"/>
      <c r="B48" s="94" t="s">
        <v>355</v>
      </c>
      <c r="C48" s="94"/>
      <c r="D48" s="94"/>
      <c r="E48" s="94"/>
      <c r="F48" s="94"/>
      <c r="G48" s="94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69"/>
    </row>
    <row r="49" spans="1:48" ht="5.15" customHeight="1" x14ac:dyDescent="0.3">
      <c r="A49" s="68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69"/>
    </row>
    <row r="50" spans="1:48" s="84" customFormat="1" ht="15" customHeight="1" x14ac:dyDescent="0.35">
      <c r="A50" s="96"/>
      <c r="B50" s="239" t="s">
        <v>351</v>
      </c>
      <c r="C50" s="239"/>
      <c r="D50" s="239"/>
      <c r="E50" s="239"/>
      <c r="F50" s="239"/>
      <c r="G50" s="239"/>
      <c r="H50" s="240">
        <f>+VLOOKUP(AS50,Schedule!G:I,3)</f>
        <v>0</v>
      </c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2"/>
      <c r="AJ50" s="97"/>
      <c r="AR50" s="85" t="s">
        <v>352</v>
      </c>
      <c r="AS50" s="86">
        <v>1</v>
      </c>
    </row>
    <row r="51" spans="1:48" s="84" customFormat="1" ht="15" customHeight="1" x14ac:dyDescent="0.35">
      <c r="A51" s="96"/>
      <c r="B51" s="239" t="s">
        <v>358</v>
      </c>
      <c r="C51" s="239"/>
      <c r="D51" s="239"/>
      <c r="E51" s="239"/>
      <c r="F51" s="239"/>
      <c r="G51" s="239"/>
      <c r="H51" s="243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5"/>
      <c r="AJ51" s="97"/>
    </row>
    <row r="52" spans="1:48" ht="10" customHeight="1" x14ac:dyDescent="0.3">
      <c r="A52" s="68"/>
      <c r="B52" s="94"/>
      <c r="C52" s="94"/>
      <c r="D52" s="94"/>
      <c r="E52" s="94"/>
      <c r="F52" s="94"/>
      <c r="G52" s="98" t="s">
        <v>359</v>
      </c>
      <c r="H52" s="236"/>
      <c r="I52" s="237"/>
      <c r="J52" s="237"/>
      <c r="K52" s="238"/>
      <c r="L52" s="99" t="s">
        <v>360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69"/>
    </row>
    <row r="53" spans="1:48" ht="5.15" customHeight="1" x14ac:dyDescent="0.3">
      <c r="A53" s="68"/>
      <c r="B53" s="94"/>
      <c r="C53" s="94"/>
      <c r="D53" s="94"/>
      <c r="E53" s="94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69"/>
    </row>
    <row r="54" spans="1:48" ht="10" customHeight="1" x14ac:dyDescent="0.3">
      <c r="A54" s="68"/>
      <c r="B54" s="94" t="s">
        <v>356</v>
      </c>
      <c r="C54" s="94"/>
      <c r="D54" s="94"/>
      <c r="E54" s="94"/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69"/>
      <c r="AR54" s="100"/>
    </row>
    <row r="55" spans="1:48" ht="5.15" customHeight="1" x14ac:dyDescent="0.3">
      <c r="A55" s="6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69"/>
    </row>
    <row r="56" spans="1:48" s="84" customFormat="1" ht="15" customHeight="1" x14ac:dyDescent="0.35">
      <c r="A56" s="96"/>
      <c r="B56" s="239" t="s">
        <v>351</v>
      </c>
      <c r="C56" s="239"/>
      <c r="D56" s="239"/>
      <c r="E56" s="239"/>
      <c r="F56" s="239"/>
      <c r="G56" s="239"/>
      <c r="H56" s="240">
        <f>+VLOOKUP(AS56,Schedule!G:I,3)</f>
        <v>0</v>
      </c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2"/>
      <c r="AJ56" s="97"/>
      <c r="AR56" s="85" t="s">
        <v>352</v>
      </c>
      <c r="AS56" s="86">
        <v>1</v>
      </c>
    </row>
    <row r="57" spans="1:48" s="84" customFormat="1" ht="15" customHeight="1" x14ac:dyDescent="0.35">
      <c r="A57" s="96"/>
      <c r="B57" s="239" t="s">
        <v>358</v>
      </c>
      <c r="C57" s="239"/>
      <c r="D57" s="239"/>
      <c r="E57" s="239"/>
      <c r="F57" s="239"/>
      <c r="G57" s="239"/>
      <c r="H57" s="243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97"/>
    </row>
    <row r="58" spans="1:48" ht="10" customHeight="1" x14ac:dyDescent="0.3">
      <c r="A58" s="68"/>
      <c r="B58" s="98"/>
      <c r="C58" s="98"/>
      <c r="D58" s="98"/>
      <c r="E58" s="98"/>
      <c r="F58" s="98"/>
      <c r="G58" s="98" t="s">
        <v>359</v>
      </c>
      <c r="H58" s="236"/>
      <c r="I58" s="237"/>
      <c r="J58" s="237"/>
      <c r="K58" s="238"/>
      <c r="L58" s="99" t="s">
        <v>360</v>
      </c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69"/>
      <c r="AS58" s="227" t="s">
        <v>361</v>
      </c>
      <c r="AT58" s="228"/>
      <c r="AU58" s="228"/>
      <c r="AV58" s="229"/>
    </row>
    <row r="59" spans="1:48" ht="5.15" customHeight="1" thickBot="1" x14ac:dyDescent="0.35">
      <c r="A59" s="70"/>
      <c r="B59" s="101"/>
      <c r="C59" s="101"/>
      <c r="D59" s="101"/>
      <c r="E59" s="101"/>
      <c r="F59" s="101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73"/>
      <c r="AS59" s="230"/>
      <c r="AT59" s="231"/>
      <c r="AU59" s="231"/>
      <c r="AV59" s="232"/>
    </row>
    <row r="60" spans="1:48" ht="5.15" customHeight="1" thickBot="1" x14ac:dyDescent="0.35"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S60" s="230"/>
      <c r="AT60" s="231"/>
      <c r="AU60" s="231"/>
      <c r="AV60" s="232"/>
    </row>
    <row r="61" spans="1:48" ht="10" customHeight="1" x14ac:dyDescent="0.3">
      <c r="A61" s="106"/>
      <c r="B61" s="93" t="s">
        <v>310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7"/>
      <c r="AS61" s="233"/>
      <c r="AT61" s="234"/>
      <c r="AU61" s="234"/>
      <c r="AV61" s="235"/>
    </row>
    <row r="62" spans="1:48" ht="10" customHeight="1" x14ac:dyDescent="0.3">
      <c r="A62" s="68"/>
      <c r="B62" s="211" t="s">
        <v>362</v>
      </c>
      <c r="C62" s="211"/>
      <c r="D62" s="211"/>
      <c r="E62" s="211"/>
      <c r="F62" s="211"/>
      <c r="G62" s="211"/>
      <c r="H62" s="211"/>
      <c r="I62" s="224" t="str">
        <f>+'Restriction Costs'!I28:T28</f>
        <v/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12">
        <f>+'Restriction Costs'!U28:W28</f>
        <v>0</v>
      </c>
      <c r="V62" s="212"/>
      <c r="W62" s="212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69"/>
      <c r="AS62" s="108"/>
      <c r="AT62" s="43">
        <f>+'Restriction Costs'!AU28</f>
        <v>0</v>
      </c>
      <c r="AU62" s="43">
        <f>+'Restriction Costs'!AW28</f>
        <v>0</v>
      </c>
      <c r="AV62" s="109"/>
    </row>
    <row r="63" spans="1:48" ht="10" customHeight="1" x14ac:dyDescent="0.3">
      <c r="A63" s="68"/>
      <c r="B63" s="211" t="s">
        <v>363</v>
      </c>
      <c r="C63" s="211"/>
      <c r="D63" s="211"/>
      <c r="E63" s="211"/>
      <c r="F63" s="211"/>
      <c r="G63" s="211"/>
      <c r="H63" s="211"/>
      <c r="I63" s="224" t="str">
        <f>+'Restriction Costs'!I29:T29</f>
        <v/>
      </c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12">
        <f>+'Restriction Costs'!U29:W29</f>
        <v>0</v>
      </c>
      <c r="V63" s="212"/>
      <c r="W63" s="212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69"/>
      <c r="AS63" s="108"/>
      <c r="AT63" s="43">
        <f>+'Restriction Costs'!AU29</f>
        <v>0</v>
      </c>
      <c r="AU63" s="43">
        <f>+'Restriction Costs'!AW29</f>
        <v>0</v>
      </c>
      <c r="AV63" s="109"/>
    </row>
    <row r="64" spans="1:48" ht="10" customHeight="1" x14ac:dyDescent="0.3">
      <c r="A64" s="68"/>
      <c r="B64" s="211" t="s">
        <v>364</v>
      </c>
      <c r="C64" s="211"/>
      <c r="D64" s="211"/>
      <c r="E64" s="211"/>
      <c r="F64" s="211"/>
      <c r="G64" s="211"/>
      <c r="H64" s="211"/>
      <c r="I64" s="224" t="str">
        <f>+'Restriction Costs'!I30:T30</f>
        <v/>
      </c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12">
        <f>+'Restriction Costs'!U30:W30</f>
        <v>0</v>
      </c>
      <c r="V64" s="212"/>
      <c r="W64" s="212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69"/>
      <c r="AS64" s="108"/>
      <c r="AT64" s="43">
        <f>+'Restriction Costs'!AU30</f>
        <v>0</v>
      </c>
      <c r="AU64" s="43">
        <f>+'Restriction Costs'!AW30</f>
        <v>0</v>
      </c>
      <c r="AV64" s="109"/>
    </row>
    <row r="65" spans="1:48" ht="10" customHeight="1" x14ac:dyDescent="0.3">
      <c r="A65" s="68"/>
      <c r="B65" s="211" t="s">
        <v>365</v>
      </c>
      <c r="C65" s="211"/>
      <c r="D65" s="211"/>
      <c r="E65" s="211"/>
      <c r="F65" s="211"/>
      <c r="G65" s="211"/>
      <c r="H65" s="211"/>
      <c r="I65" s="224" t="str">
        <f>+'Restriction Costs'!I31:T31</f>
        <v/>
      </c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12">
        <f>+'Restriction Costs'!U31:W31</f>
        <v>0</v>
      </c>
      <c r="V65" s="212"/>
      <c r="W65" s="212"/>
      <c r="X65" s="94"/>
      <c r="Y65" s="94" t="s">
        <v>366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69"/>
      <c r="AK65" s="110"/>
      <c r="AL65" s="110"/>
      <c r="AM65" s="110"/>
      <c r="AS65" s="108"/>
      <c r="AT65" s="43">
        <f>+'Restriction Costs'!AU31</f>
        <v>0</v>
      </c>
      <c r="AU65" s="43">
        <f>+'Restriction Costs'!AW31</f>
        <v>0</v>
      </c>
      <c r="AV65" s="109"/>
    </row>
    <row r="66" spans="1:48" ht="10" customHeight="1" x14ac:dyDescent="0.3">
      <c r="A66" s="68"/>
      <c r="B66" s="211" t="s">
        <v>367</v>
      </c>
      <c r="C66" s="211"/>
      <c r="D66" s="211"/>
      <c r="E66" s="211"/>
      <c r="F66" s="211"/>
      <c r="G66" s="211"/>
      <c r="H66" s="211"/>
      <c r="I66" s="224" t="str">
        <f>+'Restriction Costs'!I32:T32</f>
        <v/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12">
        <f>+'Restriction Costs'!U32:W32</f>
        <v>0</v>
      </c>
      <c r="V66" s="212"/>
      <c r="W66" s="212"/>
      <c r="X66" s="94"/>
      <c r="Y66" s="94">
        <f>+'Restriction Costs'!Y32</f>
        <v>0</v>
      </c>
      <c r="Z66" s="94" t="s">
        <v>368</v>
      </c>
      <c r="AA66" s="111" t="s">
        <v>369</v>
      </c>
      <c r="AB66" s="225">
        <f>+'Restriction Costs'!AB32:AC32</f>
        <v>0</v>
      </c>
      <c r="AC66" s="225"/>
      <c r="AD66" s="226">
        <f>+Y66*AB66</f>
        <v>0</v>
      </c>
      <c r="AE66" s="226"/>
      <c r="AF66" s="94"/>
      <c r="AG66" s="94"/>
      <c r="AH66" s="94"/>
      <c r="AI66" s="94"/>
      <c r="AJ66" s="69"/>
      <c r="AS66" s="108"/>
      <c r="AT66" s="43">
        <f>+'Restriction Costs'!AU32</f>
        <v>0</v>
      </c>
      <c r="AU66" s="43">
        <f>+'Restriction Costs'!AW32</f>
        <v>0</v>
      </c>
      <c r="AV66" s="109"/>
    </row>
    <row r="67" spans="1:48" ht="10" customHeight="1" x14ac:dyDescent="0.3">
      <c r="A67" s="68"/>
      <c r="B67" s="211" t="s">
        <v>370</v>
      </c>
      <c r="C67" s="211"/>
      <c r="D67" s="211"/>
      <c r="E67" s="211"/>
      <c r="F67" s="211"/>
      <c r="G67" s="211"/>
      <c r="H67" s="211"/>
      <c r="I67" s="224" t="str">
        <f>+'Restriction Costs'!I33:T33</f>
        <v/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12">
        <f>+'Restriction Costs'!U33:W33</f>
        <v>0</v>
      </c>
      <c r="V67" s="212"/>
      <c r="W67" s="212"/>
      <c r="X67" s="94"/>
      <c r="Y67" s="94">
        <f>+'Restriction Costs'!Y33</f>
        <v>0</v>
      </c>
      <c r="Z67" s="94" t="s">
        <v>368</v>
      </c>
      <c r="AA67" s="111" t="s">
        <v>369</v>
      </c>
      <c r="AB67" s="225">
        <f>+'Restriction Costs'!AB33:AC33</f>
        <v>0</v>
      </c>
      <c r="AC67" s="225"/>
      <c r="AD67" s="212">
        <f t="shared" ref="AD67:AD69" si="0">+Y67*AB67</f>
        <v>0</v>
      </c>
      <c r="AE67" s="212"/>
      <c r="AF67" s="94"/>
      <c r="AG67" s="94"/>
      <c r="AH67" s="94"/>
      <c r="AI67" s="94"/>
      <c r="AJ67" s="69"/>
      <c r="AS67" s="108"/>
      <c r="AT67" s="43">
        <f>+'Restriction Costs'!AU33</f>
        <v>0</v>
      </c>
      <c r="AU67" s="43">
        <f>+'Restriction Costs'!AW33</f>
        <v>0</v>
      </c>
      <c r="AV67" s="109"/>
    </row>
    <row r="68" spans="1:48" ht="10" customHeight="1" x14ac:dyDescent="0.3">
      <c r="A68" s="68"/>
      <c r="B68" s="211" t="s">
        <v>371</v>
      </c>
      <c r="C68" s="211"/>
      <c r="D68" s="211"/>
      <c r="E68" s="211"/>
      <c r="F68" s="211"/>
      <c r="G68" s="211"/>
      <c r="H68" s="211"/>
      <c r="I68" s="224" t="str">
        <f>+'Restriction Costs'!I34:T34</f>
        <v/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12">
        <f>+'Restriction Costs'!U34:W34</f>
        <v>0</v>
      </c>
      <c r="V68" s="212"/>
      <c r="W68" s="212"/>
      <c r="X68" s="94"/>
      <c r="Y68" s="94">
        <f>+'Restriction Costs'!Y34</f>
        <v>0</v>
      </c>
      <c r="Z68" s="94" t="s">
        <v>368</v>
      </c>
      <c r="AA68" s="111" t="s">
        <v>369</v>
      </c>
      <c r="AB68" s="225">
        <f>+'Restriction Costs'!AB34:AC34</f>
        <v>0</v>
      </c>
      <c r="AC68" s="225"/>
      <c r="AD68" s="212">
        <f t="shared" si="0"/>
        <v>0</v>
      </c>
      <c r="AE68" s="212"/>
      <c r="AF68" s="94"/>
      <c r="AG68" s="94"/>
      <c r="AH68" s="94"/>
      <c r="AI68" s="94"/>
      <c r="AJ68" s="69"/>
      <c r="AS68" s="108"/>
      <c r="AT68" s="43">
        <f>+'Restriction Costs'!AU34</f>
        <v>0</v>
      </c>
      <c r="AU68" s="43">
        <f>+'Restriction Costs'!AW34</f>
        <v>0</v>
      </c>
      <c r="AV68" s="109"/>
    </row>
    <row r="69" spans="1:48" ht="10" customHeight="1" x14ac:dyDescent="0.3">
      <c r="A69" s="68"/>
      <c r="B69" s="211" t="s">
        <v>372</v>
      </c>
      <c r="C69" s="211"/>
      <c r="D69" s="211"/>
      <c r="E69" s="211"/>
      <c r="F69" s="211"/>
      <c r="G69" s="211"/>
      <c r="H69" s="211"/>
      <c r="I69" s="224" t="str">
        <f>+'Restriction Costs'!I35:T35</f>
        <v/>
      </c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12">
        <f>+'Restriction Costs'!U35:W35</f>
        <v>0</v>
      </c>
      <c r="V69" s="212"/>
      <c r="W69" s="212"/>
      <c r="X69" s="94"/>
      <c r="Y69" s="94">
        <f>+'Restriction Costs'!Y35</f>
        <v>0</v>
      </c>
      <c r="Z69" s="94" t="s">
        <v>368</v>
      </c>
      <c r="AA69" s="111" t="s">
        <v>369</v>
      </c>
      <c r="AB69" s="225">
        <f>+'Restriction Costs'!AB35:AC35</f>
        <v>0</v>
      </c>
      <c r="AC69" s="225"/>
      <c r="AD69" s="212">
        <f t="shared" si="0"/>
        <v>0</v>
      </c>
      <c r="AE69" s="212"/>
      <c r="AF69" s="94"/>
      <c r="AG69" s="94"/>
      <c r="AH69" s="94"/>
      <c r="AI69" s="94"/>
      <c r="AJ69" s="69"/>
      <c r="AK69" s="110"/>
      <c r="AL69" s="110"/>
      <c r="AM69" s="110"/>
      <c r="AS69" s="108"/>
      <c r="AT69" s="43">
        <f>+'Restriction Costs'!AU35</f>
        <v>0</v>
      </c>
      <c r="AU69" s="43">
        <f>+'Restriction Costs'!AW35</f>
        <v>0</v>
      </c>
      <c r="AV69" s="109"/>
    </row>
    <row r="70" spans="1:48" ht="10" customHeight="1" x14ac:dyDescent="0.3">
      <c r="A70" s="68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219" t="s">
        <v>373</v>
      </c>
      <c r="R70" s="219"/>
      <c r="S70" s="219"/>
      <c r="T70" s="219"/>
      <c r="U70" s="220">
        <f>+SUM(U62:W69)</f>
        <v>0</v>
      </c>
      <c r="V70" s="220"/>
      <c r="W70" s="220"/>
      <c r="X70" s="94"/>
      <c r="Y70" s="94"/>
      <c r="Z70" s="219" t="s">
        <v>374</v>
      </c>
      <c r="AA70" s="219"/>
      <c r="AB70" s="219"/>
      <c r="AC70" s="219"/>
      <c r="AD70" s="220">
        <f>SUM(AD66:AD69)</f>
        <v>0</v>
      </c>
      <c r="AE70" s="220"/>
      <c r="AF70" s="94"/>
      <c r="AG70" s="94"/>
      <c r="AH70" s="94"/>
      <c r="AI70" s="94"/>
      <c r="AJ70" s="69"/>
      <c r="AS70" s="113"/>
      <c r="AT70" s="114">
        <f>SUM(AT62:AT69)</f>
        <v>0</v>
      </c>
      <c r="AU70" s="114"/>
      <c r="AV70" s="115">
        <f>+IF(AT70&gt;0,1,0)</f>
        <v>0</v>
      </c>
    </row>
    <row r="71" spans="1:48" ht="10" customHeight="1" x14ac:dyDescent="0.3">
      <c r="A71" s="6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69"/>
    </row>
    <row r="72" spans="1:48" ht="10" customHeight="1" x14ac:dyDescent="0.3">
      <c r="A72" s="68" t="s">
        <v>375</v>
      </c>
      <c r="B72" s="94"/>
      <c r="C72" s="94"/>
      <c r="D72" s="211" t="s">
        <v>376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21"/>
      <c r="R72" s="222"/>
      <c r="S72" s="223"/>
      <c r="T72" s="224" t="s">
        <v>377</v>
      </c>
      <c r="U72" s="224"/>
      <c r="V72" s="224"/>
      <c r="W72" s="224"/>
      <c r="X72" s="224"/>
      <c r="Y72" s="224"/>
      <c r="Z72" s="111" t="s">
        <v>369</v>
      </c>
      <c r="AA72" s="225">
        <f>+Schedule!$N$6</f>
        <v>0</v>
      </c>
      <c r="AB72" s="225"/>
      <c r="AC72" s="220">
        <f>+R72*AA72</f>
        <v>0</v>
      </c>
      <c r="AD72" s="220"/>
      <c r="AE72" s="220"/>
      <c r="AF72" s="209" t="s">
        <v>378</v>
      </c>
      <c r="AG72" s="209"/>
      <c r="AH72" s="209"/>
      <c r="AI72" s="209"/>
      <c r="AJ72" s="69"/>
    </row>
    <row r="73" spans="1:48" ht="10" customHeight="1" x14ac:dyDescent="0.3">
      <c r="A73" s="68"/>
      <c r="B73" s="94"/>
      <c r="C73" s="94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4"/>
      <c r="S73" s="94"/>
      <c r="T73" s="94"/>
      <c r="U73" s="94"/>
      <c r="V73" s="94"/>
      <c r="W73" s="94"/>
      <c r="X73" s="94"/>
      <c r="Y73" s="94"/>
      <c r="Z73" s="111"/>
      <c r="AA73" s="112"/>
      <c r="AB73" s="112"/>
      <c r="AC73" s="107"/>
      <c r="AD73" s="107"/>
      <c r="AE73" s="107"/>
      <c r="AF73" s="94"/>
      <c r="AG73" s="94"/>
      <c r="AH73" s="94"/>
      <c r="AI73" s="94"/>
      <c r="AJ73" s="69"/>
    </row>
    <row r="74" spans="1:48" ht="10" customHeight="1" x14ac:dyDescent="0.3">
      <c r="A74" s="68"/>
      <c r="B74" s="210" t="str">
        <f ca="1">+IF(Schedule!Q2&gt;Schedule!Q3,"Note:  The prices quoted on this application may not be the most up-to-date prices due to the age of the application form.  Please contact highway.management@nottinghamcity.gov.uk for a new application form","")</f>
        <v/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94"/>
      <c r="X74" s="94"/>
      <c r="Y74" s="211" t="s">
        <v>373</v>
      </c>
      <c r="Z74" s="211"/>
      <c r="AA74" s="211"/>
      <c r="AB74" s="211"/>
      <c r="AC74" s="212">
        <f>+U70</f>
        <v>0</v>
      </c>
      <c r="AD74" s="212"/>
      <c r="AE74" s="212"/>
      <c r="AF74" s="94"/>
      <c r="AG74" s="94"/>
      <c r="AH74" s="94"/>
      <c r="AI74" s="94"/>
      <c r="AJ74" s="69"/>
    </row>
    <row r="75" spans="1:48" ht="10" customHeight="1" x14ac:dyDescent="0.3">
      <c r="A75" s="68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94"/>
      <c r="X75" s="94"/>
      <c r="Y75" s="211" t="s">
        <v>374</v>
      </c>
      <c r="Z75" s="211"/>
      <c r="AA75" s="211"/>
      <c r="AB75" s="211"/>
      <c r="AC75" s="212">
        <f>+AD70</f>
        <v>0</v>
      </c>
      <c r="AD75" s="212"/>
      <c r="AE75" s="212"/>
      <c r="AF75" s="94"/>
      <c r="AG75" s="94"/>
      <c r="AH75" s="94"/>
      <c r="AI75" s="94"/>
      <c r="AJ75" s="69"/>
    </row>
    <row r="76" spans="1:48" ht="10" customHeight="1" x14ac:dyDescent="0.3">
      <c r="A76" s="68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94"/>
      <c r="X76" s="94"/>
      <c r="Y76" s="211" t="s">
        <v>378</v>
      </c>
      <c r="Z76" s="211"/>
      <c r="AA76" s="211"/>
      <c r="AB76" s="211"/>
      <c r="AC76" s="212">
        <f>+AC72</f>
        <v>0</v>
      </c>
      <c r="AD76" s="212"/>
      <c r="AE76" s="212"/>
      <c r="AF76" s="94"/>
      <c r="AG76" s="94"/>
      <c r="AH76" s="94"/>
      <c r="AI76" s="94"/>
      <c r="AJ76" s="69"/>
    </row>
    <row r="77" spans="1:48" s="84" customFormat="1" ht="15" customHeight="1" x14ac:dyDescent="0.35">
      <c r="A77" s="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116"/>
      <c r="X77" s="213" t="s">
        <v>379</v>
      </c>
      <c r="Y77" s="214"/>
      <c r="Z77" s="214"/>
      <c r="AA77" s="214"/>
      <c r="AB77" s="215"/>
      <c r="AC77" s="216">
        <f>+SUM(AC74:AE76)</f>
        <v>0</v>
      </c>
      <c r="AD77" s="217"/>
      <c r="AE77" s="218"/>
      <c r="AF77" s="116"/>
      <c r="AG77" s="116"/>
      <c r="AH77" s="116"/>
      <c r="AI77" s="116"/>
      <c r="AJ77" s="97"/>
    </row>
    <row r="78" spans="1:48" ht="5.15" customHeight="1" thickBot="1" x14ac:dyDescent="0.35">
      <c r="A78" s="7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73"/>
    </row>
  </sheetData>
  <sheetProtection algorithmName="SHA-512" hashValue="RZHhNCOjfoY3aI0wz8e1vqP3KZiU5Dx3fYjW94M+EPjVe/ZouIhqssEQHEKKuwuRbzOKMOS0P7bP7hJiYrIfHA==" saltValue="x3O7yiLe6/7X8K8WVtiVZA==" spinCount="100000" sheet="1" selectLockedCells="1"/>
  <mergeCells count="95">
    <mergeCell ref="B8:P8"/>
    <mergeCell ref="Q8:AI8"/>
    <mergeCell ref="B1:AA3"/>
    <mergeCell ref="B6:P6"/>
    <mergeCell ref="Q6:AI6"/>
    <mergeCell ref="B7:P7"/>
    <mergeCell ref="Q7:AI7"/>
    <mergeCell ref="B15:G15"/>
    <mergeCell ref="H15:AI15"/>
    <mergeCell ref="B16:G16"/>
    <mergeCell ref="H16:AI16"/>
    <mergeCell ref="B20:G20"/>
    <mergeCell ref="H20:AI20"/>
    <mergeCell ref="B21:G21"/>
    <mergeCell ref="H21:AI21"/>
    <mergeCell ref="B25:G25"/>
    <mergeCell ref="H25:AI25"/>
    <mergeCell ref="B26:G26"/>
    <mergeCell ref="H26:AI26"/>
    <mergeCell ref="B45:G45"/>
    <mergeCell ref="H45:AI45"/>
    <mergeCell ref="B30:G30"/>
    <mergeCell ref="H30:AI30"/>
    <mergeCell ref="B31:G31"/>
    <mergeCell ref="H31:AI31"/>
    <mergeCell ref="B38:G38"/>
    <mergeCell ref="H38:AI38"/>
    <mergeCell ref="B39:G39"/>
    <mergeCell ref="H39:AI39"/>
    <mergeCell ref="H40:K40"/>
    <mergeCell ref="B44:G44"/>
    <mergeCell ref="H44:AI44"/>
    <mergeCell ref="AS58:AV61"/>
    <mergeCell ref="H46:K46"/>
    <mergeCell ref="B50:G50"/>
    <mergeCell ref="H50:AI50"/>
    <mergeCell ref="B51:G51"/>
    <mergeCell ref="H51:AI51"/>
    <mergeCell ref="H52:K52"/>
    <mergeCell ref="B56:G56"/>
    <mergeCell ref="H56:AI56"/>
    <mergeCell ref="B57:G57"/>
    <mergeCell ref="H57:AI57"/>
    <mergeCell ref="H58:K58"/>
    <mergeCell ref="B62:H62"/>
    <mergeCell ref="I62:T62"/>
    <mergeCell ref="U62:W62"/>
    <mergeCell ref="B63:H63"/>
    <mergeCell ref="I63:T63"/>
    <mergeCell ref="U63:W63"/>
    <mergeCell ref="B64:H64"/>
    <mergeCell ref="I64:T64"/>
    <mergeCell ref="U64:W64"/>
    <mergeCell ref="B65:H65"/>
    <mergeCell ref="I65:T65"/>
    <mergeCell ref="U65:W65"/>
    <mergeCell ref="B67:H67"/>
    <mergeCell ref="I67:T67"/>
    <mergeCell ref="U67:W67"/>
    <mergeCell ref="AB67:AC67"/>
    <mergeCell ref="AD67:AE67"/>
    <mergeCell ref="B66:H66"/>
    <mergeCell ref="I66:T66"/>
    <mergeCell ref="U66:W66"/>
    <mergeCell ref="AB66:AC66"/>
    <mergeCell ref="AD66:AE66"/>
    <mergeCell ref="B69:H69"/>
    <mergeCell ref="I69:T69"/>
    <mergeCell ref="U69:W69"/>
    <mergeCell ref="AB69:AC69"/>
    <mergeCell ref="AD69:AE69"/>
    <mergeCell ref="B68:H68"/>
    <mergeCell ref="I68:T68"/>
    <mergeCell ref="U68:W68"/>
    <mergeCell ref="AB68:AC68"/>
    <mergeCell ref="AD68:AE68"/>
    <mergeCell ref="Q70:T70"/>
    <mergeCell ref="U70:W70"/>
    <mergeCell ref="Z70:AC70"/>
    <mergeCell ref="AD70:AE70"/>
    <mergeCell ref="D72:Q72"/>
    <mergeCell ref="R72:S72"/>
    <mergeCell ref="T72:Y72"/>
    <mergeCell ref="AA72:AB72"/>
    <mergeCell ref="AC72:AE72"/>
    <mergeCell ref="AF72:AI72"/>
    <mergeCell ref="B74:V77"/>
    <mergeCell ref="Y74:AB74"/>
    <mergeCell ref="AC74:AE74"/>
    <mergeCell ref="Y75:AB75"/>
    <mergeCell ref="AC75:AE75"/>
    <mergeCell ref="Y76:AB76"/>
    <mergeCell ref="AC76:AE76"/>
    <mergeCell ref="X77:AB77"/>
    <mergeCell ref="AC77:AE7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35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35</xdr:col>
                    <xdr:colOff>152400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print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35</xdr:col>
                    <xdr:colOff>152400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print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35</xdr:col>
                    <xdr:colOff>152400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Drop Down 5">
              <controlPr defaultSize="0" print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35</xdr:col>
                    <xdr:colOff>152400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Drop Down 6">
              <controlPr defaultSize="0" print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35</xdr:col>
                    <xdr:colOff>152400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Drop Down 7">
              <controlPr defaultSize="0" print="0" autoLine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35</xdr:col>
                    <xdr:colOff>152400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Drop Down 8">
              <controlPr defaultSize="0" print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35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E591E53-94FC-4DE6-8DF5-16DC29623146}">
            <xm:f>Schedule!$Q$2&gt;Schedule!$Q$3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B74:V77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Front Sheet</vt:lpstr>
      <vt:lpstr>DatabaseStatic</vt:lpstr>
      <vt:lpstr>DatabaseMoving</vt:lpstr>
      <vt:lpstr>DatabaseInfo</vt:lpstr>
      <vt:lpstr>Schedule</vt:lpstr>
      <vt:lpstr>List of Restrictions</vt:lpstr>
      <vt:lpstr>Road 1</vt:lpstr>
      <vt:lpstr>Road 2</vt:lpstr>
      <vt:lpstr>Road 3</vt:lpstr>
      <vt:lpstr>Road 4</vt:lpstr>
      <vt:lpstr>Road 5</vt:lpstr>
      <vt:lpstr>Road 6</vt:lpstr>
      <vt:lpstr>Road 7</vt:lpstr>
      <vt:lpstr>Road 8</vt:lpstr>
      <vt:lpstr>Road 9</vt:lpstr>
      <vt:lpstr>Road 10</vt:lpstr>
      <vt:lpstr>TTRO Summary</vt:lpstr>
      <vt:lpstr>Cost Summary</vt:lpstr>
      <vt:lpstr>Restriction Costs</vt:lpstr>
      <vt:lpstr>DatabaseInfo!DBMoving</vt:lpstr>
      <vt:lpstr>DBMoving</vt:lpstr>
      <vt:lpstr>'Front Sheet'!Print_Area</vt:lpstr>
      <vt:lpstr>'List of Restrictions'!Print_Area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Patricia Newton</cp:lastModifiedBy>
  <dcterms:created xsi:type="dcterms:W3CDTF">2023-01-05T10:17:36Z</dcterms:created>
  <dcterms:modified xsi:type="dcterms:W3CDTF">2026-03-04T12:27:47Z</dcterms:modified>
</cp:coreProperties>
</file>