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ttinghamcc-my.sharepoint.com/personal/david_brewster_nottinghamcity_gov_uk/Documents/Documents_Migrated/My Documents/Open Data/Data/Other Council Data/Substance Misuse/"/>
    </mc:Choice>
  </mc:AlternateContent>
  <xr:revisionPtr revIDLastSave="0" documentId="13_ncr:40009_{01CFCCD0-A5A6-4EAC-98B7-949AFCF115CE}" xr6:coauthVersionLast="45" xr6:coauthVersionMax="45" xr10:uidLastSave="{00000000-0000-0000-0000-000000000000}"/>
  <bookViews>
    <workbookView xWindow="-120" yWindow="-120" windowWidth="21840" windowHeight="13140"/>
  </bookViews>
  <sheets>
    <sheet name="2020 21" sheetId="2" r:id="rId1"/>
    <sheet name="2019 20" sheetId="5" r:id="rId2"/>
    <sheet name="2018 19" sheetId="6" r:id="rId3"/>
    <sheet name="2017 18" sheetId="7" r:id="rId4"/>
    <sheet name="2016 17" sheetId="8" r:id="rId5"/>
    <sheet name="2015 16" sheetId="9" r:id="rId6"/>
    <sheet name="2014 15" sheetId="10" r:id="rId7"/>
    <sheet name="2013 14" sheetId="11" r:id="rId8"/>
    <sheet name="2012 13" sheetId="12" r:id="rId9"/>
    <sheet name="2011 12" sheetId="13" r:id="rId10"/>
    <sheet name="2010 11" sheetId="14" r:id="rId11"/>
    <sheet name="Sheet2" sheetId="4" state="hidden" r:id="rId12"/>
  </sheets>
  <definedNames>
    <definedName name="_xlnm.Print_Area" localSheetId="0">'2020 21'!$A$1:$A$56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7" l="1"/>
  <c r="B26" i="7"/>
  <c r="B23" i="7"/>
  <c r="B16" i="7"/>
  <c r="B12" i="7"/>
  <c r="B9" i="7"/>
  <c r="B30" i="6"/>
  <c r="B26" i="6"/>
  <c r="B23" i="6"/>
  <c r="B16" i="6"/>
  <c r="B12" i="6"/>
  <c r="B9" i="6"/>
  <c r="B49" i="5"/>
  <c r="B40" i="5"/>
  <c r="B31" i="5"/>
  <c r="B23" i="5"/>
  <c r="B19" i="5"/>
  <c r="B13" i="5"/>
  <c r="B55" i="2"/>
  <c r="B46" i="2"/>
  <c r="B37" i="2"/>
  <c r="B29" i="2"/>
  <c r="B25" i="2"/>
  <c r="B19" i="2"/>
  <c r="J65" i="4"/>
  <c r="I65" i="4"/>
  <c r="H65" i="4"/>
  <c r="H66" i="4" s="1"/>
  <c r="G65" i="4"/>
  <c r="F65" i="4"/>
  <c r="E64" i="4"/>
  <c r="C64" i="4"/>
  <c r="D64" i="4" s="1"/>
  <c r="E63" i="4"/>
  <c r="E62" i="4"/>
  <c r="E65" i="4" s="1"/>
  <c r="J60" i="4"/>
  <c r="I60" i="4"/>
  <c r="H60" i="4"/>
  <c r="G60" i="4"/>
  <c r="F60" i="4"/>
  <c r="E58" i="4"/>
  <c r="E60" i="4"/>
  <c r="J56" i="4"/>
  <c r="I56" i="4"/>
  <c r="H56" i="4"/>
  <c r="G56" i="4"/>
  <c r="F56" i="4"/>
  <c r="E55" i="4"/>
  <c r="C55" i="4"/>
  <c r="D55" i="4" s="1"/>
  <c r="E54" i="4"/>
  <c r="E53" i="4"/>
  <c r="E52" i="4"/>
  <c r="E51" i="4"/>
  <c r="E50" i="4"/>
  <c r="E49" i="4"/>
  <c r="E48" i="4"/>
  <c r="E56" i="4" s="1"/>
  <c r="D48" i="4"/>
  <c r="J46" i="4"/>
  <c r="I46" i="4"/>
  <c r="I66" i="4" s="1"/>
  <c r="H46" i="4"/>
  <c r="G46" i="4"/>
  <c r="F46" i="4"/>
  <c r="F66" i="4" s="1"/>
  <c r="E45" i="4"/>
  <c r="E44" i="4"/>
  <c r="C44" i="4"/>
  <c r="D44" i="4"/>
  <c r="E43" i="4"/>
  <c r="C43" i="4"/>
  <c r="D43" i="4"/>
  <c r="E42" i="4"/>
  <c r="E41" i="4"/>
  <c r="E46" i="4" s="1"/>
  <c r="J39" i="4"/>
  <c r="I39" i="4"/>
  <c r="E38" i="4"/>
  <c r="H37" i="4"/>
  <c r="H39" i="4"/>
  <c r="G37" i="4"/>
  <c r="G39" i="4" s="1"/>
  <c r="G66" i="4" s="1"/>
  <c r="F37" i="4"/>
  <c r="F39" i="4"/>
  <c r="E37" i="4"/>
  <c r="E39" i="4" s="1"/>
  <c r="J35" i="4"/>
  <c r="I35" i="4"/>
  <c r="H35" i="4"/>
  <c r="G35" i="4"/>
  <c r="F35" i="4"/>
  <c r="E32" i="4"/>
  <c r="E35" i="4" s="1"/>
  <c r="J30" i="4"/>
  <c r="I30" i="4"/>
  <c r="H30" i="4"/>
  <c r="G30" i="4"/>
  <c r="F30" i="4"/>
  <c r="N29" i="4"/>
  <c r="O29" i="4"/>
  <c r="E29" i="4"/>
  <c r="D29" i="4"/>
  <c r="C29" i="4"/>
  <c r="N28" i="4"/>
  <c r="E28" i="4"/>
  <c r="D28" i="4"/>
  <c r="N27" i="4"/>
  <c r="E27" i="4"/>
  <c r="N26" i="4"/>
  <c r="E26" i="4"/>
  <c r="N25" i="4"/>
  <c r="E25" i="4"/>
  <c r="E24" i="4"/>
  <c r="N23" i="4"/>
  <c r="E23" i="4"/>
  <c r="E30" i="4" s="1"/>
  <c r="N22" i="4"/>
  <c r="E22" i="4"/>
  <c r="C22" i="4"/>
  <c r="C30" i="4" s="1"/>
  <c r="J20" i="4"/>
  <c r="J66" i="4" s="1"/>
  <c r="I20" i="4"/>
  <c r="H20" i="4"/>
  <c r="G20" i="4"/>
  <c r="F20" i="4"/>
  <c r="E19" i="4"/>
  <c r="C19" i="4"/>
  <c r="D19" i="4"/>
  <c r="E18" i="4"/>
  <c r="E17" i="4"/>
  <c r="E16" i="4"/>
  <c r="E15" i="4"/>
  <c r="E20" i="4" s="1"/>
  <c r="C15" i="4"/>
  <c r="J13" i="4"/>
  <c r="I13" i="4"/>
  <c r="H13" i="4"/>
  <c r="G13" i="4"/>
  <c r="F13" i="4"/>
  <c r="E12" i="4"/>
  <c r="E11" i="4"/>
  <c r="D11" i="4"/>
  <c r="E10" i="4"/>
  <c r="C10" i="4"/>
  <c r="E9" i="4"/>
  <c r="E8" i="4"/>
  <c r="D8" i="4"/>
  <c r="E7" i="4"/>
  <c r="E6" i="4"/>
  <c r="E13" i="4" s="1"/>
  <c r="D6" i="4"/>
  <c r="D13" i="4" s="1"/>
  <c r="C7" i="4"/>
  <c r="C12" i="4"/>
  <c r="C11" i="4"/>
  <c r="C8" i="4"/>
  <c r="C9" i="4"/>
  <c r="C63" i="4"/>
  <c r="C58" i="4"/>
  <c r="C54" i="4"/>
  <c r="D54" i="4" s="1"/>
  <c r="C52" i="4"/>
  <c r="D52" i="4" s="1"/>
  <c r="C51" i="4"/>
  <c r="D51" i="4" s="1"/>
  <c r="D56" i="4" s="1"/>
  <c r="C49" i="4"/>
  <c r="C45" i="4"/>
  <c r="D45" i="4" s="1"/>
  <c r="C42" i="4"/>
  <c r="D42" i="4"/>
  <c r="C38" i="4"/>
  <c r="D38" i="4" s="1"/>
  <c r="C34" i="4"/>
  <c r="D34" i="4"/>
  <c r="E34" i="4" s="1"/>
  <c r="C33" i="4"/>
  <c r="C28" i="4"/>
  <c r="O28" i="4" s="1"/>
  <c r="C27" i="4"/>
  <c r="D27" i="4" s="1"/>
  <c r="C26" i="4"/>
  <c r="D26" i="4" s="1"/>
  <c r="C25" i="4"/>
  <c r="D25" i="4" s="1"/>
  <c r="C24" i="4"/>
  <c r="D24" i="4" s="1"/>
  <c r="C23" i="4"/>
  <c r="O23" i="4" s="1"/>
  <c r="C18" i="4"/>
  <c r="D18" i="4" s="1"/>
  <c r="C17" i="4"/>
  <c r="D17" i="4"/>
  <c r="C16" i="4"/>
  <c r="D16" i="4" s="1"/>
  <c r="C41" i="4"/>
  <c r="D41" i="4" s="1"/>
  <c r="D46" i="4" s="1"/>
  <c r="C20" i="4"/>
  <c r="D23" i="4"/>
  <c r="D63" i="4"/>
  <c r="D65" i="4"/>
  <c r="C65" i="4"/>
  <c r="D58" i="4"/>
  <c r="D60" i="4"/>
  <c r="C60" i="4"/>
  <c r="C6" i="4"/>
  <c r="C13" i="4" s="1"/>
  <c r="C37" i="4"/>
  <c r="D37" i="4" s="1"/>
  <c r="D39" i="4" s="1"/>
  <c r="C48" i="4"/>
  <c r="C56" i="4" s="1"/>
  <c r="C32" i="4"/>
  <c r="C35" i="4"/>
  <c r="D15" i="4"/>
  <c r="D20" i="4" s="1"/>
  <c r="D33" i="4"/>
  <c r="E33" i="4"/>
  <c r="D32" i="4"/>
  <c r="D35" i="4" s="1"/>
  <c r="O26" i="4"/>
  <c r="B31" i="6" l="1"/>
  <c r="B31" i="7"/>
  <c r="B56" i="2"/>
  <c r="B50" i="5"/>
  <c r="C66" i="4"/>
  <c r="C67" i="4" s="1"/>
  <c r="E66" i="4"/>
  <c r="C39" i="4"/>
  <c r="O27" i="4"/>
  <c r="O22" i="4"/>
  <c r="D22" i="4"/>
  <c r="D30" i="4" s="1"/>
  <c r="D66" i="4" s="1"/>
  <c r="C46" i="4"/>
  <c r="O25" i="4"/>
  <c r="C46" i="9" l="1"/>
  <c r="D46" i="9" s="1"/>
  <c r="E46" i="9" s="1"/>
</calcChain>
</file>

<file path=xl/sharedStrings.xml><?xml version="1.0" encoding="utf-8"?>
<sst xmlns="http://schemas.openxmlformats.org/spreadsheetml/2006/main" count="752" uniqueCount="233">
  <si>
    <t>Hosting Organisation</t>
  </si>
  <si>
    <t>Project/Service</t>
  </si>
  <si>
    <t>NCC</t>
  </si>
  <si>
    <t>Residential Rehab Contribution</t>
  </si>
  <si>
    <t>Substance Misuse Managed Network - Lead Clinician</t>
  </si>
  <si>
    <t>CJIT</t>
  </si>
  <si>
    <t>Head 2 Head (Young People)</t>
  </si>
  <si>
    <t>DrugAware Young Peoples</t>
  </si>
  <si>
    <t>Hidden Harm</t>
  </si>
  <si>
    <t>Savings</t>
  </si>
  <si>
    <t>Total Services</t>
  </si>
  <si>
    <t>Forecast</t>
  </si>
  <si>
    <t>£'s</t>
  </si>
  <si>
    <t>Young Peoples Services (Subject to Review)</t>
  </si>
  <si>
    <t>Sub Total Alcohol Projects</t>
  </si>
  <si>
    <t xml:space="preserve">Sub Total Young Peoples Services </t>
  </si>
  <si>
    <t xml:space="preserve">High Value Specialist Services </t>
  </si>
  <si>
    <t xml:space="preserve">Sub Total High Value Specialist Services </t>
  </si>
  <si>
    <t>Sub Total Cost &amp; Resources</t>
  </si>
  <si>
    <t>Specialist Midwife (To be discussed as a Query)</t>
  </si>
  <si>
    <t>Subject to Reduction in Contract Price</t>
  </si>
  <si>
    <t>Incl. CQUINS Payment</t>
  </si>
  <si>
    <t>Yes</t>
  </si>
  <si>
    <t>Access Treatment &amp; Recovery (RIN) - NHT</t>
  </si>
  <si>
    <t>Specialist Needle Exchange (RIN) - NHT</t>
  </si>
  <si>
    <t>Complex Prescribing (RIN) -NHT</t>
  </si>
  <si>
    <t xml:space="preserve">Family Support Service - Lifeline </t>
  </si>
  <si>
    <t>Sub Total Drug Intervention Programme</t>
  </si>
  <si>
    <t>BBV Community Clinic - NUH</t>
  </si>
  <si>
    <t>POW! Project Worker - POW</t>
  </si>
  <si>
    <t>Community Pharmacy Supervised Consumption - Methadone &amp; Buprenorphine - Pharmacies</t>
  </si>
  <si>
    <t>Needle &amp; Syringe (Pharmacy distribution) - Pharmacies</t>
  </si>
  <si>
    <t>Sub Total Adult Drug Treatment</t>
  </si>
  <si>
    <t>Budget</t>
  </si>
  <si>
    <t>NCC Public Health Drug Treatment</t>
  </si>
  <si>
    <t>NHS Commissioning Board Prisons</t>
  </si>
  <si>
    <t>PCT C/F 2012/13 Family Support</t>
  </si>
  <si>
    <t>NCC Childrens &amp; Families Contribution to RIN</t>
  </si>
  <si>
    <t>NCC Public Health Alcohol</t>
  </si>
  <si>
    <t>Total Income</t>
  </si>
  <si>
    <t>AOT Castlegate House</t>
  </si>
  <si>
    <t>Substance Misuse In Prisons</t>
  </si>
  <si>
    <t>HMP Nottingham Substance Misuse - NHT</t>
  </si>
  <si>
    <t>Sub Total Substance Misuse In Prisons</t>
  </si>
  <si>
    <t xml:space="preserve">Alcohol Projects </t>
  </si>
  <si>
    <t xml:space="preserve">Drug Intervention Programme </t>
  </si>
  <si>
    <t>Police and Crime Commissioner (Substance Misuse Only)</t>
  </si>
  <si>
    <t>SMS - Woodlands - NHT (Incl CQUINS)</t>
  </si>
  <si>
    <t xml:space="preserve">Shared Care - Various GP's </t>
  </si>
  <si>
    <t>Substance Misuse Budget</t>
  </si>
  <si>
    <t>Childrens &amp; Families (Q&amp;C)</t>
  </si>
  <si>
    <t>Aftercare (RIN) - NHT</t>
  </si>
  <si>
    <t xml:space="preserve">CDP Costs and Resources </t>
  </si>
  <si>
    <t xml:space="preserve">Service User (Drugs and Alcohol) Involvement </t>
  </si>
  <si>
    <t>Alcohol I.B.A.</t>
  </si>
  <si>
    <t>Needle &amp; Syringe (Stock) - Orion</t>
  </si>
  <si>
    <t>Public Health Additional Services (Subject to review)</t>
  </si>
  <si>
    <t xml:space="preserve">Sub Total Public Health Additional Services </t>
  </si>
  <si>
    <t xml:space="preserve">FP10's - Healthcare Mental Health Fees - NHT Provisional </t>
  </si>
  <si>
    <t xml:space="preserve">Non Specialist Alcohol Dependency (Recovery) Service Framwework </t>
  </si>
  <si>
    <t>Naxalone</t>
  </si>
  <si>
    <t>Pressure</t>
  </si>
  <si>
    <t>Lifeline - Journey</t>
  </si>
  <si>
    <t>Savings PH</t>
  </si>
  <si>
    <t>Savings PCC</t>
  </si>
  <si>
    <t>Illy</t>
  </si>
  <si>
    <t xml:space="preserve">2015/16 Budget </t>
  </si>
  <si>
    <t>Income 2015/16</t>
  </si>
  <si>
    <t xml:space="preserve">Adult Drug Treatment </t>
  </si>
  <si>
    <t>Health Intervention Prisons</t>
  </si>
  <si>
    <t>Michael Varnham House - NCC Contribution</t>
  </si>
  <si>
    <t xml:space="preserve">Last Orders  ACAT - Triage and Primary Care: Framework </t>
  </si>
  <si>
    <t>Interim Crisis Detox Service - Michael Varnum: Framework</t>
  </si>
  <si>
    <t>Last Orders ACAT - 12 Step Facilitation</t>
  </si>
  <si>
    <t>Alcohol Intensive case management - Framework Last Orders ICMS</t>
  </si>
  <si>
    <t>Last Orders HALT (Hospital Liaison Team) - Framework</t>
  </si>
  <si>
    <t>Last Orders Specialist - Framework</t>
  </si>
  <si>
    <t xml:space="preserve">Budget </t>
  </si>
  <si>
    <t xml:space="preserve">Criminal Justice  Programme </t>
  </si>
  <si>
    <t>Sub Total Criminal Justice Programme</t>
  </si>
  <si>
    <t>Young Peoples Services</t>
  </si>
  <si>
    <t xml:space="preserve">Public Health Additional Services </t>
  </si>
  <si>
    <t xml:space="preserve">Adult Drug &amp; Alcohol Treatment </t>
  </si>
  <si>
    <t>Sub Total Drug &amp; Alcohol Projects</t>
  </si>
  <si>
    <t xml:space="preserve">Non Specialist Alcohol Dependency (Recovery) Service Framework </t>
  </si>
  <si>
    <t>Integrated Adult Drug &amp; Alcohol Treatment &amp;Support Service (Lot1)</t>
  </si>
  <si>
    <t>Specialist Needle Exchange &amp; Sexual Health Service (Lot 2)</t>
  </si>
  <si>
    <t>Set Up Costs for Integrated Drug and Alcohol Service</t>
  </si>
  <si>
    <t>Needle &amp; Syringe (Stock) - Frontier Medical</t>
  </si>
  <si>
    <t>Clean Slate (Framework)</t>
  </si>
  <si>
    <t xml:space="preserve">Young Peoples Prescribing </t>
  </si>
  <si>
    <t>CGL - Journey (Ex Lifeline)</t>
  </si>
  <si>
    <t>CGL Family Support Service  (Lot 3) (Ex Lifeline)</t>
  </si>
  <si>
    <t>Naloxone (Clean Slate and Woodlands)</t>
  </si>
  <si>
    <t>Naloxone Pharmacy Recurring</t>
  </si>
  <si>
    <t>POW! Project Worker - POW (Contribution)</t>
  </si>
  <si>
    <t>Specialist Midwife (Contribution)</t>
  </si>
  <si>
    <t>Neo 360 Annual licence fee</t>
  </si>
  <si>
    <t>PTB Non Recurring</t>
  </si>
  <si>
    <t>SMS - Edwin House (Ex Woodlands) - NHT (Incl CQUINS)</t>
  </si>
  <si>
    <t>Phamacy Funding (Ex Nirlas)</t>
  </si>
  <si>
    <t>Needle &amp; Syringe Disposal</t>
  </si>
  <si>
    <t>Health Shop</t>
  </si>
  <si>
    <t>Additonal Fundings</t>
  </si>
  <si>
    <t>Savings 2019/20</t>
  </si>
  <si>
    <t>Other - Transactional Service</t>
  </si>
  <si>
    <t>HALT (Hospital Alcohol Liaison Team) - Framework</t>
  </si>
  <si>
    <t>Buprenorphine Contribution to Framework</t>
  </si>
  <si>
    <t>GCL Family Support Service (Lot 3) (Ex Lifeline)</t>
  </si>
  <si>
    <t>GCL - Jounry (Ex Lifeline)</t>
  </si>
  <si>
    <t>AOT Castlegate House (With 5% reduction)</t>
  </si>
  <si>
    <t>Neo 360 Annual Licence fee</t>
  </si>
  <si>
    <t xml:space="preserve">GCL Family Support Service (Lot 3) </t>
  </si>
  <si>
    <t xml:space="preserve">AOT Castlegate House </t>
  </si>
  <si>
    <t>Family Support Service  (Lot 3)</t>
  </si>
  <si>
    <t>Specialist Midwife</t>
  </si>
  <si>
    <t>Clean Slate</t>
  </si>
  <si>
    <t>Nalaxone</t>
  </si>
  <si>
    <t>Other</t>
  </si>
  <si>
    <t>Framework Housing</t>
  </si>
  <si>
    <t>Pooled Treatment Budget</t>
  </si>
  <si>
    <t>Sub Total Other</t>
  </si>
  <si>
    <t>Provider (Funded Organisation)</t>
  </si>
  <si>
    <t>Total Funding Provided</t>
  </si>
  <si>
    <t>Service(s) Provided by Funded Organisation</t>
  </si>
  <si>
    <t>Drug treatment services with single point access, screening and triage, brief interventions, structured treatment and outreach. Includes recovery coordination function</t>
  </si>
  <si>
    <t>Specialist needle and syringe exchange, harm reduction advice and health intervention, brief psychosocial interventions and testing &amp; vaccinations for BBV</t>
  </si>
  <si>
    <t xml:space="preserve">Specialist service for drug users with complex needs - specialist prescribing and psychosocial interventions </t>
  </si>
  <si>
    <t xml:space="preserve">Offers relapse prevention and abstinence based structured activities for people exiting drug treatment. </t>
  </si>
  <si>
    <t xml:space="preserve">Support for adults, children and whole families affected by another's substance misuse </t>
  </si>
  <si>
    <t>Alcohol Intensive case management service - Framework</t>
  </si>
  <si>
    <t xml:space="preserve">Care package and support for most chaotic users of alcohol who are high end users of emergency services ED/EMAS etc. </t>
  </si>
  <si>
    <t>Residential  Crisis Detoxification Service - Michael Varnam -</t>
  </si>
  <si>
    <t xml:space="preserve">Residential detoxification for those in crisis  with moderate to severe alcohol dependency.  Includes physical and psychiatric needs. </t>
  </si>
  <si>
    <t>Michael Varnam House - Framework - Public Health contribution to a NCC supported housing contract</t>
  </si>
  <si>
    <t xml:space="preserve">NCC/Housing Strategy commissioned project. Small contribution to residential detoxification  service for those who are  homeless </t>
  </si>
  <si>
    <t>Alcohol Clinical Assessment and Triage - Last Orders Framework</t>
  </si>
  <si>
    <t>Rapid assessment/triage  to most appropriate service dependent on need including brief interventions, pharmacological detoxification and training. Delivery of brief intervention &amp; assessment in primary care, health promotion to employers, students etc and training to deliver IBA.</t>
  </si>
  <si>
    <t>Step Facilitation Alcohol Treatment Service - Framework</t>
  </si>
  <si>
    <t>Abstinence-based facility for those with mild to moderate alcohol dependency.  Group based psychosocial interventions 12 step approach to relapse</t>
  </si>
  <si>
    <t>Non Specialist Alcohol Dependency (Recovery) Service - Framework</t>
  </si>
  <si>
    <t xml:space="preserve">Last Orders supported detox for non residential less completed cases who achieve audit score for treatment </t>
  </si>
  <si>
    <t>Hospital Liaison Team - Framework</t>
  </si>
  <si>
    <t xml:space="preserve">Staff in the emergency department and inpatient wards identifying those at high risk and providing brief advice to patients.  </t>
  </si>
  <si>
    <t>Framework - specialist alcohol detox / treatment service.</t>
  </si>
  <si>
    <t xml:space="preserve">Non-residential alcohol service for those with moderate to severe alcohol dependency and complex needs. Moderate to heavy psychiatric and physical </t>
  </si>
  <si>
    <t>Lifeline Journey</t>
  </si>
  <si>
    <t xml:space="preserve">Non-residential preventative and treatment service for young people with drug and alcohol problems </t>
  </si>
  <si>
    <t>Contribution to CCG service providing the dual diagnosis (mental health and substance misuse) element of CAMHS</t>
  </si>
  <si>
    <t>Contribution to NCC Children &amp; Families for the co-ordination of the DrugAware (drug and alcohol early intervention programme) across city schools</t>
  </si>
  <si>
    <t>CJIT - (re-tendered and new contracts due to start in 2015/16)</t>
  </si>
  <si>
    <t>CJIT workers providing assessment, referral and interventions for Criminal justice drug treatment / Sec 17 CDA requirement.</t>
  </si>
  <si>
    <t>GP Sessions for Rapid Prescribing</t>
  </si>
  <si>
    <t xml:space="preserve">GP sessions at the Adult Offending Team to prescribe to those involved in CJIT, as above. </t>
  </si>
  <si>
    <t>SMS - Rapid Access Team - (re-tendered and new contracts due to start in 2015/16)</t>
  </si>
  <si>
    <t>Offer prescribing service to CJIT and work with complex needs</t>
  </si>
  <si>
    <t>Substance Misuse Team (SMT)  Just been out to tender - do we need to reflect this?</t>
  </si>
  <si>
    <t>Probation Substance Misuse Team delivering clinical &amp; psychosocial interventions for those on DRRs and covers specified activities for substance misusing offenders not on DRRs</t>
  </si>
  <si>
    <t>Provides accommodation for a multi disciplinary drug and alcohol team</t>
  </si>
  <si>
    <t>Payment for GPs and Primary Care Team (drug workers) to offer drug treatment in a primary care setting</t>
  </si>
  <si>
    <t>Pharmacies to deliver a needle exchange services in community locality.</t>
  </si>
  <si>
    <t>Needle &amp; Syringe (Stock) - Frontier medical products</t>
  </si>
  <si>
    <t>Pays for the pre-packed needles and supplies to the pharmacies</t>
  </si>
  <si>
    <t>Pays for the pharmacist to dispense and then supervise the consumption of methadone and buprenorphine</t>
  </si>
  <si>
    <t>GPs delivering Alcohol Identification and Brief Advice to their patients</t>
  </si>
  <si>
    <t xml:space="preserve">Non-emergency residential detox and stabilisation service for drug and alcohol. </t>
  </si>
  <si>
    <t>Community based hepatitis treatment deivered in drug treatment services</t>
  </si>
  <si>
    <t>Pays for the cost of opiate replacement medication prescriptions (FP10s)</t>
  </si>
  <si>
    <t xml:space="preserve">Consultancy advice and champion function for Nottingham City in respect of children affected by parental use drugs/alcohol Payment to NCC C &amp; F </t>
  </si>
  <si>
    <t xml:space="preserve">Contribution to outreach support function enabling drug using sex workers to exit sex working, access drug treatment and to improve monitoring of this client group. </t>
  </si>
  <si>
    <t xml:space="preserve">Lead professional and expert engaging and retaining pregnant drug using woman in maternity and drug/alcohol services </t>
  </si>
  <si>
    <t>Drug and alcohol treatment within HMP Nottingham.</t>
  </si>
  <si>
    <t>Illy System</t>
  </si>
  <si>
    <t>IT case management system</t>
  </si>
  <si>
    <t>Provides advice and support to the CDP and Public Health and treatment system as a whole on clinical roles relating to drugs and alcohol.</t>
  </si>
  <si>
    <t xml:space="preserve">Offers relapse, prevention and abstinence based structured activities for people exiting drug treatment. </t>
  </si>
  <si>
    <t xml:space="preserve">Support for adults, children and whole families affected by anothers substance misuse </t>
  </si>
  <si>
    <t>Residential  Crisis Detoxification Service - Michael Varnam</t>
  </si>
  <si>
    <t>Michael Varnam House - Framework</t>
  </si>
  <si>
    <t>Rapid assessment/triage  to most appropriate service dependent on need including brief interventions, pharmacological detoxification and training</t>
  </si>
  <si>
    <t>Step Facilitation Alcohol Treatment Service - Double Impact: Step Ahead</t>
  </si>
  <si>
    <t>Hospital Liaison Team (Combining two projects from 2013/14) - NHT (Incl CQUINS)</t>
  </si>
  <si>
    <t>Oxford Corner - NHT (Incl CQUINS)</t>
  </si>
  <si>
    <t xml:space="preserve">Non-residential alcohol service for those with moderate to server alcohol dependency and complex needs. Moderate to heavy psychiatric and physical </t>
  </si>
  <si>
    <t>Compass (Young People)</t>
  </si>
  <si>
    <t>SMS - Rapid Access Team (Incl CQUINS)</t>
  </si>
  <si>
    <t xml:space="preserve">Substance Misuse Team (SMT) </t>
  </si>
  <si>
    <t>Pays for the needles and supplies to the pharmacies</t>
  </si>
  <si>
    <t>Contribution to NCC Adults services for residential rehabilitation for non-FACS (Fair access to care services) eligible clients</t>
  </si>
  <si>
    <t>Blood Borne Virus treatment clinic for patients. Emphasis on Hepatitis</t>
  </si>
  <si>
    <t xml:space="preserve">Specialist Midwife </t>
  </si>
  <si>
    <t>Substance Misuse YOT</t>
  </si>
  <si>
    <t>Reducing substance in young offenders</t>
  </si>
  <si>
    <t>Aspire - Mentoring Programme</t>
  </si>
  <si>
    <t>Mentoring project for anyone facing problematic drug use needing help to access or contine treatment</t>
  </si>
  <si>
    <t>BAC-In</t>
  </si>
  <si>
    <t xml:space="preserve">Culturally appropriate support, mentoring, brief interventions, one to one and group support and other services to BME substance misusers </t>
  </si>
  <si>
    <t>Chill Out Sound Support</t>
  </si>
  <si>
    <t>Drug treatment psychosical interventions for non-injecting drug users</t>
  </si>
  <si>
    <t>Double Impact</t>
  </si>
  <si>
    <t>Aftercare service</t>
  </si>
  <si>
    <t>Framework FT2 Tier 2 Service</t>
  </si>
  <si>
    <t>Drug tresting and referral service within support housing projects</t>
  </si>
  <si>
    <t>Specialist needle exchange, testing &amp; vaccination and harm reduction</t>
  </si>
  <si>
    <t>HLG - Drug Support Team</t>
  </si>
  <si>
    <t xml:space="preserve">Drug support for homeless/people in hostels </t>
  </si>
  <si>
    <t>SMS Tier 3 Structure Treatment</t>
  </si>
  <si>
    <t>Structured drug treatment service including prescribing interventions</t>
  </si>
  <si>
    <t>New Pathwaves</t>
  </si>
  <si>
    <t>provision of psychological/cultural counselling and therapy for Black Minority Ethnic (BME) drug users</t>
  </si>
  <si>
    <t>NTA - Regional Tier 4 Post</t>
  </si>
  <si>
    <t>Contribution to Regional NTA post supporting Tier 4 services &amp; pathways</t>
  </si>
  <si>
    <t>Parent Practice - Information Management</t>
  </si>
  <si>
    <t>Payment to GP practice to manage out of ours shared care prescriptions</t>
  </si>
  <si>
    <t>Regents House</t>
  </si>
  <si>
    <t>Carers support service for adults affected by anothers substance use</t>
  </si>
  <si>
    <t>What about Me?</t>
  </si>
  <si>
    <t>Support service for children affected by anothers substance use</t>
  </si>
  <si>
    <t>Police Tracker Post</t>
  </si>
  <si>
    <t>Post to track and monitor all individuals that have provided a positive drug test at the custody suite on the Bridget drug testing recording system</t>
  </si>
  <si>
    <t>Weeks of Action</t>
  </si>
  <si>
    <t>Co-ordinated locality based events to reduce crime, ASB and substance misuse</t>
  </si>
  <si>
    <t>NDVF TKAP</t>
  </si>
  <si>
    <t>Tackling knives action programme</t>
  </si>
  <si>
    <t>Drug Aware - Trading Standards</t>
  </si>
  <si>
    <t>Drug Education and prevention work with Trading Standard</t>
  </si>
  <si>
    <t>Drug Aware - Catch 22</t>
  </si>
  <si>
    <t>Drug Education and prevention work with Catch 22 service</t>
  </si>
  <si>
    <t>Drug Aware - Healthy Schools Team</t>
  </si>
  <si>
    <t>Drug education and prevention work with the Healthy Schools team</t>
  </si>
  <si>
    <t>Mentoring Service</t>
  </si>
  <si>
    <t>Integrated Offender Management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</si>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</sst>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\(#,##0\)"/>
    <numFmt numFmtId="166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11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3" fillId="0" borderId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6" fillId="2" borderId="1" xfId="1" applyFont="1" applyFill="1" applyBorder="1" applyAlignment="1">
      <alignment horizontal="center" vertical="top" wrapText="1"/>
    </xf>
    <xf numFmtId="0" fontId="2" fillId="3" borderId="0" xfId="1" applyFont="1" applyFill="1" applyAlignment="1">
      <alignment horizontal="left" vertical="top"/>
    </xf>
    <xf numFmtId="0" fontId="3" fillId="3" borderId="0" xfId="1" applyFont="1" applyFill="1" applyAlignment="1">
      <alignment horizontal="center" vertical="top"/>
    </xf>
    <xf numFmtId="164" fontId="7" fillId="4" borderId="2" xfId="1" applyNumberFormat="1" applyFont="1" applyFill="1" applyBorder="1" applyAlignment="1">
      <alignment horizontal="right" vertical="top" wrapText="1"/>
    </xf>
    <xf numFmtId="164" fontId="7" fillId="0" borderId="2" xfId="3" applyNumberFormat="1" applyFont="1" applyFill="1" applyBorder="1" applyAlignment="1">
      <alignment horizontal="right" vertical="top"/>
    </xf>
    <xf numFmtId="0" fontId="7" fillId="0" borderId="0" xfId="1" applyFont="1"/>
    <xf numFmtId="164" fontId="7" fillId="0" borderId="2" xfId="1" applyNumberFormat="1" applyFont="1" applyFill="1" applyBorder="1" applyAlignment="1">
      <alignment horizontal="right" vertical="top" wrapText="1"/>
    </xf>
    <xf numFmtId="37" fontId="7" fillId="0" borderId="2" xfId="1" applyNumberFormat="1" applyFont="1" applyFill="1" applyBorder="1" applyAlignment="1">
      <alignment vertical="top"/>
    </xf>
    <xf numFmtId="0" fontId="7" fillId="0" borderId="1" xfId="1" applyFont="1" applyBorder="1" applyAlignment="1">
      <alignment horizontal="center"/>
    </xf>
    <xf numFmtId="0" fontId="2" fillId="0" borderId="3" xfId="1" applyFont="1" applyFill="1" applyBorder="1" applyAlignment="1">
      <alignment vertical="top"/>
    </xf>
    <xf numFmtId="0" fontId="7" fillId="0" borderId="3" xfId="1" applyFont="1" applyFill="1" applyBorder="1" applyAlignment="1">
      <alignment vertical="top"/>
    </xf>
    <xf numFmtId="0" fontId="7" fillId="0" borderId="3" xfId="1" applyFont="1" applyBorder="1"/>
    <xf numFmtId="0" fontId="7" fillId="0" borderId="3" xfId="1" applyFont="1" applyFill="1" applyBorder="1"/>
    <xf numFmtId="0" fontId="0" fillId="0" borderId="2" xfId="1" applyFont="1" applyBorder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center"/>
    </xf>
    <xf numFmtId="0" fontId="9" fillId="0" borderId="0" xfId="1" applyFont="1"/>
    <xf numFmtId="0" fontId="10" fillId="0" borderId="1" xfId="1" applyFont="1" applyBorder="1" applyAlignment="1">
      <alignment horizontal="center"/>
    </xf>
    <xf numFmtId="0" fontId="10" fillId="0" borderId="0" xfId="1" applyFont="1"/>
    <xf numFmtId="0" fontId="8" fillId="0" borderId="0" xfId="1" applyFont="1" applyBorder="1" applyAlignment="1">
      <alignment horizontal="center"/>
    </xf>
    <xf numFmtId="0" fontId="2" fillId="0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vertical="top"/>
    </xf>
    <xf numFmtId="164" fontId="2" fillId="2" borderId="2" xfId="1" applyNumberFormat="1" applyFont="1" applyFill="1" applyBorder="1" applyAlignment="1">
      <alignment horizontal="right" vertical="top" wrapText="1"/>
    </xf>
    <xf numFmtId="164" fontId="2" fillId="2" borderId="2" xfId="3" applyNumberFormat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vertical="top"/>
    </xf>
    <xf numFmtId="0" fontId="0" fillId="0" borderId="0" xfId="1" applyFont="1" applyAlignment="1">
      <alignment horizontal="center"/>
    </xf>
    <xf numFmtId="0" fontId="7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164" fontId="2" fillId="2" borderId="2" xfId="1" applyNumberFormat="1" applyFont="1" applyFill="1" applyBorder="1" applyAlignment="1">
      <alignment horizontal="right" wrapText="1"/>
    </xf>
    <xf numFmtId="0" fontId="0" fillId="0" borderId="4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38" fontId="2" fillId="0" borderId="2" xfId="1" applyNumberFormat="1" applyFont="1" applyFill="1" applyBorder="1" applyAlignment="1">
      <alignment horizontal="right" vertical="top"/>
    </xf>
    <xf numFmtId="0" fontId="2" fillId="2" borderId="5" xfId="1" applyFont="1" applyFill="1" applyBorder="1" applyAlignment="1">
      <alignment vertical="top"/>
    </xf>
    <xf numFmtId="0" fontId="7" fillId="0" borderId="6" xfId="1" applyFont="1" applyFill="1" applyBorder="1" applyAlignment="1">
      <alignment vertical="top"/>
    </xf>
    <xf numFmtId="164" fontId="7" fillId="4" borderId="6" xfId="1" applyNumberFormat="1" applyFont="1" applyFill="1" applyBorder="1" applyAlignment="1">
      <alignment horizontal="right" vertical="top" wrapText="1"/>
    </xf>
    <xf numFmtId="0" fontId="2" fillId="0" borderId="7" xfId="1" applyFont="1" applyBorder="1"/>
    <xf numFmtId="164" fontId="7" fillId="0" borderId="8" xfId="1" applyNumberFormat="1" applyFont="1" applyFill="1" applyBorder="1" applyAlignment="1">
      <alignment horizontal="right" vertical="center"/>
    </xf>
    <xf numFmtId="0" fontId="0" fillId="0" borderId="9" xfId="1" applyFont="1" applyBorder="1" applyAlignment="1">
      <alignment horizontal="center"/>
    </xf>
    <xf numFmtId="0" fontId="0" fillId="0" borderId="10" xfId="1" applyFont="1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0" fillId="0" borderId="11" xfId="1" applyFont="1" applyBorder="1" applyAlignment="1">
      <alignment horizontal="center"/>
    </xf>
    <xf numFmtId="164" fontId="2" fillId="0" borderId="2" xfId="3" applyNumberFormat="1" applyFont="1" applyFill="1" applyBorder="1" applyAlignment="1">
      <alignment horizontal="right" vertical="center"/>
    </xf>
    <xf numFmtId="164" fontId="7" fillId="0" borderId="2" xfId="3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right" vertical="top" wrapText="1"/>
    </xf>
    <xf numFmtId="0" fontId="12" fillId="0" borderId="3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0" fillId="0" borderId="0" xfId="0" applyBorder="1"/>
    <xf numFmtId="0" fontId="10" fillId="0" borderId="4" xfId="1" applyFont="1" applyBorder="1"/>
    <xf numFmtId="0" fontId="7" fillId="0" borderId="3" xfId="1" applyFont="1" applyFill="1" applyBorder="1" applyAlignment="1">
      <alignment vertical="top" wrapText="1"/>
    </xf>
    <xf numFmtId="0" fontId="0" fillId="0" borderId="2" xfId="0" applyBorder="1"/>
    <xf numFmtId="0" fontId="7" fillId="0" borderId="3" xfId="1" applyFont="1" applyBorder="1" applyAlignment="1">
      <alignment wrapText="1"/>
    </xf>
    <xf numFmtId="0" fontId="0" fillId="0" borderId="4" xfId="0" applyBorder="1"/>
    <xf numFmtId="164" fontId="7" fillId="4" borderId="4" xfId="1" applyNumberFormat="1" applyFont="1" applyFill="1" applyBorder="1" applyAlignment="1">
      <alignment horizontal="right" vertical="top" wrapText="1"/>
    </xf>
    <xf numFmtId="164" fontId="7" fillId="0" borderId="13" xfId="1" applyNumberFormat="1" applyFont="1" applyFill="1" applyBorder="1" applyAlignment="1">
      <alignment horizontal="right" vertical="center"/>
    </xf>
    <xf numFmtId="0" fontId="7" fillId="0" borderId="0" xfId="1" applyFont="1" applyBorder="1"/>
    <xf numFmtId="0" fontId="7" fillId="0" borderId="4" xfId="1" applyFont="1" applyBorder="1"/>
    <xf numFmtId="164" fontId="2" fillId="2" borderId="4" xfId="1" applyNumberFormat="1" applyFont="1" applyFill="1" applyBorder="1" applyAlignment="1">
      <alignment horizontal="right" vertical="top" wrapText="1"/>
    </xf>
    <xf numFmtId="0" fontId="9" fillId="0" borderId="0" xfId="1" applyFont="1" applyBorder="1"/>
    <xf numFmtId="0" fontId="9" fillId="0" borderId="4" xfId="1" applyFont="1" applyBorder="1"/>
    <xf numFmtId="164" fontId="2" fillId="2" borderId="4" xfId="3" applyNumberFormat="1" applyFont="1" applyFill="1" applyBorder="1" applyAlignment="1">
      <alignment horizontal="right" vertical="center"/>
    </xf>
    <xf numFmtId="0" fontId="10" fillId="0" borderId="0" xfId="1" applyFont="1" applyBorder="1"/>
    <xf numFmtId="0" fontId="8" fillId="0" borderId="0" xfId="1" applyFont="1" applyBorder="1"/>
    <xf numFmtId="0" fontId="8" fillId="0" borderId="4" xfId="1" applyFont="1" applyBorder="1"/>
    <xf numFmtId="164" fontId="2" fillId="2" borderId="4" xfId="1" applyNumberFormat="1" applyFont="1" applyFill="1" applyBorder="1" applyAlignment="1">
      <alignment horizontal="right" wrapText="1"/>
    </xf>
    <xf numFmtId="0" fontId="7" fillId="0" borderId="14" xfId="0" applyFont="1" applyBorder="1"/>
    <xf numFmtId="164" fontId="8" fillId="0" borderId="1" xfId="1" applyNumberFormat="1" applyFont="1" applyBorder="1" applyAlignment="1">
      <alignment horizontal="center"/>
    </xf>
    <xf numFmtId="37" fontId="7" fillId="0" borderId="0" xfId="1" applyNumberFormat="1" applyFont="1"/>
    <xf numFmtId="37" fontId="7" fillId="0" borderId="0" xfId="1" applyNumberFormat="1" applyFont="1" applyFill="1"/>
    <xf numFmtId="164" fontId="2" fillId="0" borderId="2" xfId="1" applyNumberFormat="1" applyFont="1" applyFill="1" applyBorder="1" applyAlignment="1">
      <alignment horizontal="center" vertical="top" wrapText="1"/>
    </xf>
    <xf numFmtId="164" fontId="2" fillId="4" borderId="2" xfId="1" applyNumberFormat="1" applyFont="1" applyFill="1" applyBorder="1" applyAlignment="1">
      <alignment horizontal="right" vertical="top" wrapText="1"/>
    </xf>
    <xf numFmtId="164" fontId="1" fillId="4" borderId="2" xfId="1" applyNumberFormat="1" applyFont="1" applyFill="1" applyBorder="1" applyAlignment="1">
      <alignment horizontal="right" vertical="top" wrapText="1"/>
    </xf>
    <xf numFmtId="0" fontId="2" fillId="2" borderId="2" xfId="1" applyFont="1" applyFill="1" applyBorder="1" applyAlignment="1">
      <alignment vertical="top"/>
    </xf>
    <xf numFmtId="0" fontId="7" fillId="0" borderId="2" xfId="1" applyFont="1" applyBorder="1"/>
    <xf numFmtId="0" fontId="7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164" fontId="0" fillId="0" borderId="0" xfId="0" applyNumberFormat="1"/>
    <xf numFmtId="164" fontId="1" fillId="0" borderId="2" xfId="1" applyNumberFormat="1" applyFont="1" applyFill="1" applyBorder="1" applyAlignment="1">
      <alignment horizontal="right" vertical="top" wrapText="1"/>
    </xf>
    <xf numFmtId="164" fontId="7" fillId="4" borderId="2" xfId="1" applyNumberFormat="1" applyFont="1" applyFill="1" applyBorder="1" applyAlignment="1">
      <alignment horizontal="right" vertical="center" wrapText="1"/>
    </xf>
    <xf numFmtId="0" fontId="1" fillId="0" borderId="2" xfId="1" applyFont="1" applyBorder="1"/>
    <xf numFmtId="0" fontId="1" fillId="0" borderId="2" xfId="1" applyFont="1" applyFill="1" applyBorder="1"/>
    <xf numFmtId="0" fontId="1" fillId="0" borderId="2" xfId="1" applyFont="1" applyFill="1" applyBorder="1" applyAlignment="1">
      <alignment vertical="top" wrapText="1"/>
    </xf>
    <xf numFmtId="0" fontId="1" fillId="0" borderId="2" xfId="1" applyFont="1" applyFill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1" fillId="0" borderId="2" xfId="1" applyFont="1" applyBorder="1" applyAlignment="1">
      <alignment wrapText="1"/>
    </xf>
    <xf numFmtId="0" fontId="7" fillId="0" borderId="2" xfId="1" applyFont="1" applyFill="1" applyBorder="1"/>
    <xf numFmtId="164" fontId="16" fillId="0" borderId="2" xfId="0" applyNumberFormat="1" applyFont="1" applyFill="1" applyBorder="1" applyAlignment="1">
      <alignment vertical="center" wrapText="1"/>
    </xf>
    <xf numFmtId="164" fontId="1" fillId="4" borderId="0" xfId="1" applyNumberFormat="1" applyFont="1" applyFill="1" applyBorder="1" applyAlignment="1">
      <alignment horizontal="right" vertical="top" wrapText="1"/>
    </xf>
    <xf numFmtId="164" fontId="7" fillId="0" borderId="0" xfId="1" applyNumberFormat="1" applyFont="1"/>
    <xf numFmtId="0" fontId="5" fillId="3" borderId="16" xfId="1" applyFont="1" applyFill="1" applyBorder="1" applyAlignment="1">
      <alignment horizontal="center" vertical="top"/>
    </xf>
    <xf numFmtId="0" fontId="5" fillId="3" borderId="0" xfId="1" applyFont="1" applyFill="1" applyBorder="1" applyAlignment="1">
      <alignment horizontal="center" vertical="top"/>
    </xf>
    <xf numFmtId="0" fontId="5" fillId="3" borderId="19" xfId="1" applyFont="1" applyFill="1" applyBorder="1" applyAlignment="1">
      <alignment horizontal="center" vertical="top"/>
    </xf>
    <xf numFmtId="0" fontId="5" fillId="3" borderId="20" xfId="1" applyFont="1" applyFill="1" applyBorder="1" applyAlignment="1">
      <alignment horizontal="center" vertical="top"/>
    </xf>
    <xf numFmtId="0" fontId="5" fillId="3" borderId="21" xfId="1" applyFont="1" applyFill="1" applyBorder="1" applyAlignment="1">
      <alignment horizontal="center" vertical="top"/>
    </xf>
    <xf numFmtId="0" fontId="5" fillId="3" borderId="18" xfId="1" applyFont="1" applyFill="1" applyBorder="1" applyAlignment="1">
      <alignment horizontal="center" vertical="top"/>
    </xf>
    <xf numFmtId="0" fontId="2" fillId="2" borderId="17" xfId="1" applyFont="1" applyFill="1" applyBorder="1" applyAlignment="1">
      <alignment vertical="top"/>
    </xf>
    <xf numFmtId="164" fontId="1" fillId="4" borderId="11" xfId="1" applyNumberFormat="1" applyFont="1" applyFill="1" applyBorder="1" applyAlignment="1">
      <alignment horizontal="right" vertical="top" wrapText="1"/>
    </xf>
    <xf numFmtId="0" fontId="1" fillId="0" borderId="6" xfId="1" applyFont="1" applyBorder="1" applyAlignment="1">
      <alignment vertical="top"/>
    </xf>
    <xf numFmtId="0" fontId="1" fillId="0" borderId="15" xfId="1" applyFont="1" applyBorder="1" applyAlignment="1">
      <alignment vertical="top" wrapText="1"/>
    </xf>
    <xf numFmtId="164" fontId="1" fillId="4" borderId="4" xfId="1" applyNumberFormat="1" applyFont="1" applyFill="1" applyBorder="1" applyAlignment="1">
      <alignment horizontal="right" vertical="top" wrapText="1"/>
    </xf>
    <xf numFmtId="0" fontId="1" fillId="0" borderId="0" xfId="1" applyFont="1"/>
    <xf numFmtId="0" fontId="1" fillId="0" borderId="15" xfId="1" applyFont="1" applyBorder="1"/>
    <xf numFmtId="0" fontId="2" fillId="2" borderId="15" xfId="1" applyFont="1" applyFill="1" applyBorder="1" applyAlignment="1">
      <alignment vertical="top"/>
    </xf>
    <xf numFmtId="164" fontId="1" fillId="0" borderId="2" xfId="3" applyNumberFormat="1" applyFont="1" applyFill="1" applyBorder="1" applyAlignment="1">
      <alignment horizontal="right" vertical="top"/>
    </xf>
    <xf numFmtId="0" fontId="1" fillId="0" borderId="15" xfId="1" applyFont="1" applyBorder="1" applyAlignment="1">
      <alignment wrapText="1"/>
    </xf>
    <xf numFmtId="0" fontId="1" fillId="0" borderId="15" xfId="1" applyFont="1" applyBorder="1" applyAlignment="1">
      <alignment vertical="top"/>
    </xf>
    <xf numFmtId="164" fontId="1" fillId="0" borderId="0" xfId="1" applyNumberFormat="1" applyFont="1"/>
    <xf numFmtId="164" fontId="2" fillId="0" borderId="4" xfId="1" applyNumberFormat="1" applyFont="1" applyBorder="1" applyAlignment="1">
      <alignment horizontal="right" vertical="top" wrapText="1"/>
    </xf>
    <xf numFmtId="166" fontId="1" fillId="0" borderId="2" xfId="2" applyNumberFormat="1" applyFont="1" applyBorder="1"/>
    <xf numFmtId="0" fontId="10" fillId="0" borderId="2" xfId="1" applyFont="1" applyBorder="1"/>
    <xf numFmtId="0" fontId="1" fillId="0" borderId="3" xfId="1" applyFont="1" applyBorder="1"/>
    <xf numFmtId="164" fontId="2" fillId="0" borderId="2" xfId="1" applyNumberFormat="1" applyFont="1" applyBorder="1" applyAlignment="1">
      <alignment horizontal="center" vertical="top" wrapText="1"/>
    </xf>
    <xf numFmtId="0" fontId="1" fillId="0" borderId="3" xfId="1" applyFont="1" applyBorder="1" applyAlignment="1">
      <alignment vertical="top" wrapText="1"/>
    </xf>
    <xf numFmtId="0" fontId="1" fillId="0" borderId="3" xfId="1" applyFont="1" applyBorder="1" applyAlignment="1">
      <alignment wrapText="1"/>
    </xf>
    <xf numFmtId="0" fontId="1" fillId="0" borderId="3" xfId="1" applyFont="1" applyBorder="1" applyAlignment="1">
      <alignment vertical="top"/>
    </xf>
    <xf numFmtId="37" fontId="1" fillId="0" borderId="2" xfId="1" applyNumberFormat="1" applyFont="1" applyBorder="1" applyAlignment="1">
      <alignment vertical="top"/>
    </xf>
    <xf numFmtId="0" fontId="11" fillId="0" borderId="3" xfId="1" applyFont="1" applyBorder="1" applyAlignment="1">
      <alignment vertical="top"/>
    </xf>
    <xf numFmtId="164" fontId="1" fillId="0" borderId="2" xfId="3" applyNumberFormat="1" applyFont="1" applyFill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top" wrapText="1"/>
    </xf>
    <xf numFmtId="0" fontId="2" fillId="5" borderId="3" xfId="1" applyFont="1" applyFill="1" applyBorder="1" applyAlignment="1">
      <alignment vertical="top"/>
    </xf>
    <xf numFmtId="164" fontId="2" fillId="0" borderId="2" xfId="1" applyNumberFormat="1" applyFont="1" applyBorder="1" applyAlignment="1">
      <alignment horizontal="right" wrapText="1"/>
    </xf>
    <xf numFmtId="164" fontId="1" fillId="0" borderId="2" xfId="1" applyNumberFormat="1" applyFont="1" applyBorder="1" applyAlignment="1">
      <alignment horizontal="right" wrapText="1"/>
    </xf>
    <xf numFmtId="0" fontId="15" fillId="0" borderId="2" xfId="0" applyFont="1" applyBorder="1"/>
  </cellXfs>
  <cellStyles count="4">
    <cellStyle name="%" xfId="1"/>
    <cellStyle name="Comma" xfId="2" builtinId="3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zoomScale="85" zoomScaleNormal="85" workbookViewId="0">
      <selection activeCell="A14" sqref="A14"/>
    </sheetView>
  </sheetViews>
  <sheetFormatPr defaultRowHeight="12.75" x14ac:dyDescent="0.2"/>
  <cols>
    <col min="1" max="1" width="55.28515625" customWidth="1"/>
    <col min="2" max="2" width="9.140625" bestFit="1" customWidth="1"/>
    <col min="3" max="3" width="9.28515625" bestFit="1" customWidth="1"/>
  </cols>
  <sheetData>
    <row r="1" spans="1:2" x14ac:dyDescent="0.2">
      <c r="A1" s="25" t="s">
        <v>1</v>
      </c>
      <c r="B1" s="26" t="s">
        <v>232</v>
      </c>
    </row>
    <row r="2" spans="1:2" x14ac:dyDescent="0.2">
      <c r="A2" s="80" t="s">
        <v>82</v>
      </c>
      <c r="B2" s="4"/>
    </row>
    <row r="3" spans="1:2" hidden="1" x14ac:dyDescent="0.2">
      <c r="A3" s="87" t="s">
        <v>23</v>
      </c>
      <c r="B3" s="4"/>
    </row>
    <row r="4" spans="1:2" hidden="1" x14ac:dyDescent="0.2">
      <c r="A4" s="87" t="s">
        <v>24</v>
      </c>
      <c r="B4" s="4"/>
    </row>
    <row r="5" spans="1:2" hidden="1" x14ac:dyDescent="0.2">
      <c r="A5" s="87" t="s">
        <v>25</v>
      </c>
      <c r="B5" s="4"/>
    </row>
    <row r="6" spans="1:2" hidden="1" x14ac:dyDescent="0.2">
      <c r="A6" s="87" t="s">
        <v>51</v>
      </c>
      <c r="B6" s="4"/>
    </row>
    <row r="7" spans="1:2" s="6" customFormat="1" hidden="1" x14ac:dyDescent="0.2">
      <c r="A7" s="88" t="s">
        <v>26</v>
      </c>
      <c r="B7" s="4"/>
    </row>
    <row r="8" spans="1:2" s="17" customFormat="1" ht="25.5" hidden="1" x14ac:dyDescent="0.2">
      <c r="A8" s="89" t="s">
        <v>74</v>
      </c>
      <c r="B8" s="4"/>
    </row>
    <row r="9" spans="1:2" s="6" customFormat="1" ht="15" customHeight="1" x14ac:dyDescent="0.2">
      <c r="A9" s="89" t="s">
        <v>72</v>
      </c>
      <c r="B9" s="4">
        <v>83004</v>
      </c>
    </row>
    <row r="10" spans="1:2" s="6" customFormat="1" x14ac:dyDescent="0.2">
      <c r="A10" s="89" t="s">
        <v>70</v>
      </c>
      <c r="B10" s="4">
        <v>26660</v>
      </c>
    </row>
    <row r="11" spans="1:2" s="6" customFormat="1" hidden="1" x14ac:dyDescent="0.2">
      <c r="A11" s="89" t="s">
        <v>71</v>
      </c>
      <c r="B11" s="4"/>
    </row>
    <row r="12" spans="1:2" s="6" customFormat="1" hidden="1" x14ac:dyDescent="0.2">
      <c r="A12" s="89" t="s">
        <v>73</v>
      </c>
      <c r="B12" s="4"/>
    </row>
    <row r="13" spans="1:2" s="6" customFormat="1" ht="15" hidden="1" customHeight="1" x14ac:dyDescent="0.2">
      <c r="A13" s="89" t="s">
        <v>84</v>
      </c>
      <c r="B13" s="4"/>
    </row>
    <row r="14" spans="1:2" s="17" customFormat="1" ht="15" customHeight="1" x14ac:dyDescent="0.2">
      <c r="A14" s="89" t="s">
        <v>106</v>
      </c>
      <c r="B14" s="4">
        <v>134000</v>
      </c>
    </row>
    <row r="15" spans="1:2" s="6" customFormat="1" ht="15.75" customHeight="1" x14ac:dyDescent="0.2">
      <c r="A15" s="89" t="s">
        <v>102</v>
      </c>
      <c r="B15" s="4">
        <v>20000</v>
      </c>
    </row>
    <row r="16" spans="1:2" s="6" customFormat="1" x14ac:dyDescent="0.2">
      <c r="A16" s="90" t="s">
        <v>85</v>
      </c>
      <c r="B16" s="86">
        <v>3689589</v>
      </c>
    </row>
    <row r="17" spans="1:3" s="6" customFormat="1" ht="15.75" customHeight="1" x14ac:dyDescent="0.2">
      <c r="A17" s="89" t="s">
        <v>86</v>
      </c>
      <c r="B17" s="4">
        <v>97000</v>
      </c>
    </row>
    <row r="18" spans="1:3" s="6" customFormat="1" ht="15.75" customHeight="1" x14ac:dyDescent="0.2">
      <c r="A18" s="89" t="s">
        <v>92</v>
      </c>
      <c r="B18" s="4"/>
    </row>
    <row r="19" spans="1:3" s="6" customFormat="1" x14ac:dyDescent="0.2">
      <c r="A19" s="80" t="s">
        <v>83</v>
      </c>
      <c r="B19" s="23">
        <f>+SUM(B3:B18)</f>
        <v>4050253</v>
      </c>
      <c r="C19" s="96"/>
    </row>
    <row r="20" spans="1:3" s="6" customFormat="1" x14ac:dyDescent="0.2">
      <c r="A20" s="80" t="s">
        <v>80</v>
      </c>
      <c r="B20" s="4"/>
    </row>
    <row r="21" spans="1:3" s="6" customFormat="1" x14ac:dyDescent="0.2">
      <c r="A21" s="91" t="s">
        <v>91</v>
      </c>
      <c r="B21" s="86">
        <v>390396</v>
      </c>
    </row>
    <row r="22" spans="1:3" s="6" customFormat="1" x14ac:dyDescent="0.2">
      <c r="A22" s="92" t="s">
        <v>90</v>
      </c>
      <c r="B22" s="4">
        <v>14150</v>
      </c>
    </row>
    <row r="23" spans="1:3" s="17" customFormat="1" hidden="1" x14ac:dyDescent="0.2">
      <c r="A23" s="82" t="s">
        <v>6</v>
      </c>
      <c r="B23" s="4"/>
    </row>
    <row r="24" spans="1:3" s="6" customFormat="1" ht="16.5" customHeight="1" x14ac:dyDescent="0.2">
      <c r="A24" s="82" t="s">
        <v>7</v>
      </c>
      <c r="B24" s="86"/>
    </row>
    <row r="25" spans="1:3" s="6" customFormat="1" x14ac:dyDescent="0.2">
      <c r="A25" s="80" t="s">
        <v>15</v>
      </c>
      <c r="B25" s="24">
        <f>+SUM(B20:B24)</f>
        <v>404546</v>
      </c>
      <c r="C25" s="96"/>
    </row>
    <row r="26" spans="1:3" s="6" customFormat="1" x14ac:dyDescent="0.2">
      <c r="A26" s="80" t="s">
        <v>78</v>
      </c>
      <c r="B26" s="4"/>
    </row>
    <row r="27" spans="1:3" s="6" customFormat="1" ht="13.5" customHeight="1" x14ac:dyDescent="0.2">
      <c r="A27" s="83" t="s">
        <v>89</v>
      </c>
      <c r="B27" s="4">
        <v>977000</v>
      </c>
    </row>
    <row r="28" spans="1:3" s="6" customFormat="1" ht="14.25" customHeight="1" x14ac:dyDescent="0.2">
      <c r="A28" s="83" t="s">
        <v>40</v>
      </c>
      <c r="B28" s="4"/>
    </row>
    <row r="29" spans="1:3" s="6" customFormat="1" x14ac:dyDescent="0.2">
      <c r="A29" s="80" t="s">
        <v>79</v>
      </c>
      <c r="B29" s="24">
        <f>+SUM(B26:B28)</f>
        <v>977000</v>
      </c>
      <c r="C29" s="96"/>
    </row>
    <row r="30" spans="1:3" s="6" customFormat="1" x14ac:dyDescent="0.2">
      <c r="A30" s="80" t="s">
        <v>81</v>
      </c>
      <c r="B30" s="4"/>
    </row>
    <row r="31" spans="1:3" s="6" customFormat="1" x14ac:dyDescent="0.2">
      <c r="A31" s="82" t="s">
        <v>48</v>
      </c>
      <c r="B31" s="79">
        <v>141000</v>
      </c>
    </row>
    <row r="32" spans="1:3" s="6" customFormat="1" x14ac:dyDescent="0.2">
      <c r="A32" s="81" t="s">
        <v>31</v>
      </c>
      <c r="B32" s="79">
        <v>65232</v>
      </c>
    </row>
    <row r="33" spans="1:3" s="19" customFormat="1" x14ac:dyDescent="0.2">
      <c r="A33" s="87" t="s">
        <v>88</v>
      </c>
      <c r="B33" s="79">
        <v>85127</v>
      </c>
    </row>
    <row r="34" spans="1:3" s="19" customFormat="1" x14ac:dyDescent="0.2">
      <c r="A34" s="94" t="s">
        <v>101</v>
      </c>
      <c r="B34" s="79">
        <v>10000</v>
      </c>
    </row>
    <row r="35" spans="1:3" s="6" customFormat="1" x14ac:dyDescent="0.2">
      <c r="A35" s="82" t="s">
        <v>30</v>
      </c>
      <c r="B35" s="85">
        <v>262424</v>
      </c>
    </row>
    <row r="36" spans="1:3" s="17" customFormat="1" x14ac:dyDescent="0.2">
      <c r="A36" s="83" t="s">
        <v>105</v>
      </c>
      <c r="B36" s="86">
        <v>51527</v>
      </c>
    </row>
    <row r="37" spans="1:3" s="17" customFormat="1" x14ac:dyDescent="0.2">
      <c r="A37" s="80" t="s">
        <v>57</v>
      </c>
      <c r="B37" s="24">
        <f>+SUM(B30:B36)</f>
        <v>615310</v>
      </c>
      <c r="C37" s="96"/>
    </row>
    <row r="38" spans="1:3" s="6" customFormat="1" x14ac:dyDescent="0.2">
      <c r="A38" s="80" t="s">
        <v>16</v>
      </c>
      <c r="B38" s="4"/>
    </row>
    <row r="39" spans="1:3" s="6" customFormat="1" x14ac:dyDescent="0.2">
      <c r="A39" s="87" t="s">
        <v>99</v>
      </c>
      <c r="B39" s="4">
        <v>285525</v>
      </c>
    </row>
    <row r="40" spans="1:3" s="6" customFormat="1" x14ac:dyDescent="0.2">
      <c r="A40" s="87" t="s">
        <v>93</v>
      </c>
      <c r="B40" s="4">
        <v>5000</v>
      </c>
    </row>
    <row r="41" spans="1:3" s="6" customFormat="1" x14ac:dyDescent="0.2">
      <c r="A41" s="87" t="s">
        <v>94</v>
      </c>
      <c r="B41" s="4">
        <v>2000</v>
      </c>
    </row>
    <row r="42" spans="1:3" s="19" customFormat="1" hidden="1" x14ac:dyDescent="0.2">
      <c r="A42" s="81" t="s">
        <v>28</v>
      </c>
      <c r="B42" s="86"/>
    </row>
    <row r="43" spans="1:3" s="6" customFormat="1" hidden="1" x14ac:dyDescent="0.2">
      <c r="A43" s="93" t="s">
        <v>58</v>
      </c>
      <c r="B43" s="86"/>
    </row>
    <row r="44" spans="1:3" s="6" customFormat="1" hidden="1" x14ac:dyDescent="0.2">
      <c r="A44" s="83" t="s">
        <v>95</v>
      </c>
      <c r="B44" s="86"/>
    </row>
    <row r="45" spans="1:3" s="17" customFormat="1" hidden="1" x14ac:dyDescent="0.2">
      <c r="A45" s="83" t="s">
        <v>96</v>
      </c>
      <c r="B45" s="86"/>
    </row>
    <row r="46" spans="1:3" s="15" customFormat="1" x14ac:dyDescent="0.2">
      <c r="A46" s="80" t="s">
        <v>17</v>
      </c>
      <c r="B46" s="24">
        <f>+SUM(B38:B45)</f>
        <v>292525</v>
      </c>
      <c r="C46" s="96"/>
    </row>
    <row r="47" spans="1:3" s="6" customFormat="1" x14ac:dyDescent="0.2">
      <c r="A47" s="80" t="s">
        <v>52</v>
      </c>
      <c r="B47" s="52"/>
    </row>
    <row r="48" spans="1:3" s="6" customFormat="1" x14ac:dyDescent="0.2">
      <c r="A48" s="83" t="s">
        <v>87</v>
      </c>
      <c r="B48" s="52"/>
    </row>
    <row r="49" spans="1:4" s="6" customFormat="1" ht="15" customHeight="1" x14ac:dyDescent="0.2">
      <c r="A49" s="82" t="s">
        <v>4</v>
      </c>
      <c r="B49" s="7">
        <v>11519</v>
      </c>
      <c r="D49" s="95"/>
    </row>
    <row r="50" spans="1:4" s="6" customFormat="1" ht="15" customHeight="1" x14ac:dyDescent="0.2">
      <c r="A50" s="83" t="s">
        <v>100</v>
      </c>
      <c r="B50" s="4">
        <v>12533</v>
      </c>
      <c r="D50" s="95"/>
    </row>
    <row r="51" spans="1:4" s="6" customFormat="1" ht="15" customHeight="1" x14ac:dyDescent="0.2">
      <c r="A51" s="83" t="s">
        <v>97</v>
      </c>
      <c r="B51" s="4">
        <v>3327</v>
      </c>
      <c r="D51" s="95"/>
    </row>
    <row r="52" spans="1:4" s="6" customFormat="1" ht="15.75" customHeight="1" x14ac:dyDescent="0.2">
      <c r="A52" s="83" t="s">
        <v>103</v>
      </c>
      <c r="B52" s="86"/>
    </row>
    <row r="53" spans="1:4" s="6" customFormat="1" ht="15.75" customHeight="1" x14ac:dyDescent="0.2">
      <c r="A53" s="83" t="s">
        <v>104</v>
      </c>
      <c r="B53" s="86"/>
    </row>
    <row r="54" spans="1:4" s="6" customFormat="1" ht="15.75" customHeight="1" x14ac:dyDescent="0.2">
      <c r="A54" s="83" t="s">
        <v>98</v>
      </c>
      <c r="B54" s="86"/>
    </row>
    <row r="55" spans="1:4" s="6" customFormat="1" ht="13.5" customHeight="1" x14ac:dyDescent="0.2">
      <c r="A55" s="80" t="s">
        <v>18</v>
      </c>
      <c r="B55" s="33">
        <f>+SUM(B48:B54)</f>
        <v>27379</v>
      </c>
      <c r="C55" s="96"/>
    </row>
    <row r="56" spans="1:4" ht="13.5" customHeight="1" x14ac:dyDescent="0.2">
      <c r="A56" s="80" t="s">
        <v>10</v>
      </c>
      <c r="B56" s="78">
        <f>+B55+B46+B37+B29+B25+B19+1</f>
        <v>6367014</v>
      </c>
    </row>
    <row r="59" spans="1:4" x14ac:dyDescent="0.2">
      <c r="B59" s="84"/>
    </row>
    <row r="63" spans="1:4" x14ac:dyDescent="0.2">
      <c r="B63" s="84"/>
    </row>
  </sheetData>
  <phoneticPr fontId="4" type="noConversion"/>
  <printOptions horizontalCentered="1"/>
  <pageMargins left="0.15748031496062992" right="0.15748031496062992" top="0.35433070866141736" bottom="0.39370078740157483" header="0.15748031496062992" footer="0.15748031496062992"/>
  <pageSetup paperSize="9" orientation="portrait" r:id="rId1"/>
  <headerFooter alignWithMargins="0">
    <oddHeader>&amp;L&amp;D &amp;T&amp;RSchedule 3</oddHeader>
    <oddFooter>&amp;C&amp;Z&amp;F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sqref="A1:IV65536"/>
    </sheetView>
  </sheetViews>
  <sheetFormatPr defaultRowHeight="12.75" x14ac:dyDescent="0.2"/>
  <cols>
    <col min="1" max="1" width="84.7109375" bestFit="1" customWidth="1"/>
    <col min="2" max="2" width="21.85546875" bestFit="1" customWidth="1"/>
    <col min="3" max="3" width="161.7109375" bestFit="1" customWidth="1"/>
  </cols>
  <sheetData>
    <row r="1" spans="1:3" ht="15" x14ac:dyDescent="0.25">
      <c r="A1" s="130" t="s">
        <v>122</v>
      </c>
      <c r="B1" s="130" t="s">
        <v>123</v>
      </c>
      <c r="C1" s="130" t="s">
        <v>124</v>
      </c>
    </row>
    <row r="2" spans="1:3" x14ac:dyDescent="0.2">
      <c r="A2" s="58" t="s">
        <v>193</v>
      </c>
      <c r="B2" s="58">
        <v>96913</v>
      </c>
      <c r="C2" s="58" t="s">
        <v>194</v>
      </c>
    </row>
    <row r="3" spans="1:3" x14ac:dyDescent="0.2">
      <c r="A3" s="58" t="s">
        <v>195</v>
      </c>
      <c r="B3" s="58">
        <v>84123</v>
      </c>
      <c r="C3" s="58" t="s">
        <v>196</v>
      </c>
    </row>
    <row r="4" spans="1:3" x14ac:dyDescent="0.2">
      <c r="A4" s="58" t="s">
        <v>197</v>
      </c>
      <c r="B4" s="58">
        <v>150326</v>
      </c>
      <c r="C4" s="58" t="s">
        <v>198</v>
      </c>
    </row>
    <row r="5" spans="1:3" x14ac:dyDescent="0.2">
      <c r="A5" s="58" t="s">
        <v>199</v>
      </c>
      <c r="B5" s="58">
        <v>506423</v>
      </c>
      <c r="C5" s="58" t="s">
        <v>200</v>
      </c>
    </row>
    <row r="6" spans="1:3" x14ac:dyDescent="0.2">
      <c r="A6" s="58" t="s">
        <v>201</v>
      </c>
      <c r="B6" s="58">
        <v>36120</v>
      </c>
      <c r="C6" s="58" t="s">
        <v>202</v>
      </c>
    </row>
    <row r="7" spans="1:3" x14ac:dyDescent="0.2">
      <c r="A7" s="58" t="s">
        <v>102</v>
      </c>
      <c r="B7" s="58">
        <v>210864</v>
      </c>
      <c r="C7" s="58" t="s">
        <v>203</v>
      </c>
    </row>
    <row r="8" spans="1:3" x14ac:dyDescent="0.2">
      <c r="A8" s="58" t="s">
        <v>204</v>
      </c>
      <c r="B8" s="58">
        <v>141734</v>
      </c>
      <c r="C8" s="58" t="s">
        <v>205</v>
      </c>
    </row>
    <row r="9" spans="1:3" x14ac:dyDescent="0.2">
      <c r="A9" s="58" t="s">
        <v>206</v>
      </c>
      <c r="B9" s="58">
        <v>932422</v>
      </c>
      <c r="C9" s="58" t="s">
        <v>207</v>
      </c>
    </row>
    <row r="10" spans="1:3" x14ac:dyDescent="0.2">
      <c r="A10" s="58" t="s">
        <v>208</v>
      </c>
      <c r="B10" s="58">
        <v>17524</v>
      </c>
      <c r="C10" s="58" t="s">
        <v>209</v>
      </c>
    </row>
    <row r="11" spans="1:3" x14ac:dyDescent="0.2">
      <c r="A11" s="58" t="s">
        <v>210</v>
      </c>
      <c r="B11" s="58">
        <v>7994</v>
      </c>
      <c r="C11" s="58" t="s">
        <v>211</v>
      </c>
    </row>
    <row r="12" spans="1:3" x14ac:dyDescent="0.2">
      <c r="A12" s="58" t="s">
        <v>212</v>
      </c>
      <c r="B12" s="58">
        <v>14609</v>
      </c>
      <c r="C12" s="58" t="s">
        <v>213</v>
      </c>
    </row>
    <row r="13" spans="1:3" x14ac:dyDescent="0.2">
      <c r="A13" s="58" t="s">
        <v>214</v>
      </c>
      <c r="B13" s="58">
        <v>127257</v>
      </c>
      <c r="C13" s="58" t="s">
        <v>215</v>
      </c>
    </row>
    <row r="14" spans="1:3" x14ac:dyDescent="0.2">
      <c r="A14" s="58" t="s">
        <v>216</v>
      </c>
      <c r="B14" s="58">
        <v>30000</v>
      </c>
      <c r="C14" s="58" t="s">
        <v>217</v>
      </c>
    </row>
    <row r="15" spans="1:3" x14ac:dyDescent="0.2">
      <c r="A15" s="58" t="s">
        <v>218</v>
      </c>
      <c r="B15" s="58">
        <v>21503</v>
      </c>
      <c r="C15" s="58" t="s">
        <v>219</v>
      </c>
    </row>
    <row r="16" spans="1:3" x14ac:dyDescent="0.2">
      <c r="A16" s="58" t="s">
        <v>220</v>
      </c>
      <c r="B16" s="58">
        <v>11000</v>
      </c>
      <c r="C16" s="58" t="s">
        <v>221</v>
      </c>
    </row>
    <row r="17" spans="1:3" x14ac:dyDescent="0.2">
      <c r="A17" s="58" t="s">
        <v>7</v>
      </c>
      <c r="B17" s="58">
        <v>20000</v>
      </c>
      <c r="C17" s="58" t="s">
        <v>149</v>
      </c>
    </row>
    <row r="18" spans="1:3" x14ac:dyDescent="0.2">
      <c r="A18" s="58" t="s">
        <v>5</v>
      </c>
      <c r="B18" s="58">
        <v>1038249</v>
      </c>
      <c r="C18" s="58" t="s">
        <v>151</v>
      </c>
    </row>
    <row r="19" spans="1:3" x14ac:dyDescent="0.2">
      <c r="A19" s="58" t="s">
        <v>152</v>
      </c>
      <c r="B19" s="58">
        <v>63000</v>
      </c>
      <c r="C19" s="58" t="s">
        <v>153</v>
      </c>
    </row>
    <row r="20" spans="1:3" x14ac:dyDescent="0.2">
      <c r="A20" s="58" t="s">
        <v>186</v>
      </c>
      <c r="B20" s="58">
        <v>365632</v>
      </c>
      <c r="C20" s="58" t="s">
        <v>157</v>
      </c>
    </row>
    <row r="21" spans="1:3" x14ac:dyDescent="0.2">
      <c r="A21" s="58" t="s">
        <v>40</v>
      </c>
      <c r="B21" s="58">
        <v>200000</v>
      </c>
      <c r="C21" s="58" t="s">
        <v>158</v>
      </c>
    </row>
    <row r="22" spans="1:3" x14ac:dyDescent="0.2">
      <c r="A22" s="58" t="s">
        <v>48</v>
      </c>
      <c r="B22" s="58">
        <v>290000</v>
      </c>
      <c r="C22" s="58" t="s">
        <v>159</v>
      </c>
    </row>
    <row r="23" spans="1:3" x14ac:dyDescent="0.2">
      <c r="A23" s="58" t="s">
        <v>31</v>
      </c>
      <c r="B23" s="58">
        <v>10000</v>
      </c>
      <c r="C23" s="58" t="s">
        <v>160</v>
      </c>
    </row>
    <row r="24" spans="1:3" x14ac:dyDescent="0.2">
      <c r="A24" s="58" t="s">
        <v>30</v>
      </c>
      <c r="B24" s="58">
        <v>66363</v>
      </c>
      <c r="C24" s="58" t="s">
        <v>163</v>
      </c>
    </row>
    <row r="25" spans="1:3" x14ac:dyDescent="0.2">
      <c r="A25" s="58" t="s">
        <v>3</v>
      </c>
      <c r="B25" s="58">
        <v>32428</v>
      </c>
      <c r="C25" s="58" t="s">
        <v>188</v>
      </c>
    </row>
    <row r="26" spans="1:3" x14ac:dyDescent="0.2">
      <c r="A26" s="58" t="s">
        <v>28</v>
      </c>
      <c r="B26" s="58">
        <v>36093</v>
      </c>
      <c r="C26" s="58" t="s">
        <v>189</v>
      </c>
    </row>
    <row r="27" spans="1:3" x14ac:dyDescent="0.2">
      <c r="A27" s="58" t="s">
        <v>8</v>
      </c>
      <c r="B27" s="58">
        <v>31772</v>
      </c>
      <c r="C27" s="58" t="s">
        <v>168</v>
      </c>
    </row>
    <row r="28" spans="1:3" x14ac:dyDescent="0.2">
      <c r="A28" s="58" t="s">
        <v>29</v>
      </c>
      <c r="B28" s="58">
        <v>13408</v>
      </c>
      <c r="C28" s="58" t="s">
        <v>169</v>
      </c>
    </row>
    <row r="29" spans="1:3" x14ac:dyDescent="0.2">
      <c r="A29" s="58" t="s">
        <v>190</v>
      </c>
      <c r="B29" s="58">
        <v>32400</v>
      </c>
      <c r="C29" s="58" t="s">
        <v>170</v>
      </c>
    </row>
    <row r="30" spans="1:3" x14ac:dyDescent="0.2">
      <c r="A30" s="58" t="s">
        <v>42</v>
      </c>
      <c r="B30" s="58">
        <v>800313</v>
      </c>
      <c r="C30" s="58" t="s">
        <v>171</v>
      </c>
    </row>
    <row r="31" spans="1:3" x14ac:dyDescent="0.2">
      <c r="A31" s="58" t="s">
        <v>172</v>
      </c>
      <c r="B31" s="58">
        <v>10000</v>
      </c>
      <c r="C31" s="58" t="s">
        <v>173</v>
      </c>
    </row>
    <row r="32" spans="1:3" x14ac:dyDescent="0.2">
      <c r="A32" s="58" t="s">
        <v>4</v>
      </c>
      <c r="B32" s="58">
        <v>21519</v>
      </c>
      <c r="C32" s="58" t="s">
        <v>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A18" sqref="A18"/>
    </sheetView>
  </sheetViews>
  <sheetFormatPr defaultRowHeight="12.75" x14ac:dyDescent="0.2"/>
  <cols>
    <col min="1" max="1" width="84.7109375" bestFit="1" customWidth="1"/>
    <col min="2" max="2" width="21.85546875" bestFit="1" customWidth="1"/>
    <col min="3" max="3" width="161.7109375" bestFit="1" customWidth="1"/>
  </cols>
  <sheetData>
    <row r="1" spans="1:3" ht="15" x14ac:dyDescent="0.25">
      <c r="A1" s="130" t="s">
        <v>122</v>
      </c>
      <c r="B1" s="130" t="s">
        <v>123</v>
      </c>
      <c r="C1" s="130" t="s">
        <v>124</v>
      </c>
    </row>
    <row r="2" spans="1:3" x14ac:dyDescent="0.2">
      <c r="A2" s="58" t="s">
        <v>193</v>
      </c>
      <c r="B2" s="58">
        <v>96913</v>
      </c>
      <c r="C2" s="58" t="s">
        <v>194</v>
      </c>
    </row>
    <row r="3" spans="1:3" x14ac:dyDescent="0.2">
      <c r="A3" s="58" t="s">
        <v>195</v>
      </c>
      <c r="B3" s="58">
        <v>84124</v>
      </c>
      <c r="C3" s="58" t="s">
        <v>196</v>
      </c>
    </row>
    <row r="4" spans="1:3" x14ac:dyDescent="0.2">
      <c r="A4" s="58" t="s">
        <v>197</v>
      </c>
      <c r="B4" s="58">
        <v>150326</v>
      </c>
      <c r="C4" s="58" t="s">
        <v>198</v>
      </c>
    </row>
    <row r="5" spans="1:3" x14ac:dyDescent="0.2">
      <c r="A5" s="58" t="s">
        <v>199</v>
      </c>
      <c r="B5" s="58">
        <v>506423</v>
      </c>
      <c r="C5" s="58" t="s">
        <v>200</v>
      </c>
    </row>
    <row r="6" spans="1:3" x14ac:dyDescent="0.2">
      <c r="A6" s="58" t="s">
        <v>201</v>
      </c>
      <c r="B6" s="58">
        <v>36120</v>
      </c>
      <c r="C6" s="58" t="s">
        <v>202</v>
      </c>
    </row>
    <row r="7" spans="1:3" x14ac:dyDescent="0.2">
      <c r="A7" s="58" t="s">
        <v>102</v>
      </c>
      <c r="B7" s="58">
        <v>210864</v>
      </c>
      <c r="C7" s="58" t="s">
        <v>203</v>
      </c>
    </row>
    <row r="8" spans="1:3" x14ac:dyDescent="0.2">
      <c r="A8" s="58" t="s">
        <v>204</v>
      </c>
      <c r="B8" s="58">
        <v>145142</v>
      </c>
      <c r="C8" s="58" t="s">
        <v>205</v>
      </c>
    </row>
    <row r="9" spans="1:3" x14ac:dyDescent="0.2">
      <c r="A9" s="58" t="s">
        <v>206</v>
      </c>
      <c r="B9" s="58">
        <v>932424</v>
      </c>
      <c r="C9" s="58" t="s">
        <v>207</v>
      </c>
    </row>
    <row r="10" spans="1:3" x14ac:dyDescent="0.2">
      <c r="A10" s="58" t="s">
        <v>208</v>
      </c>
      <c r="B10" s="58">
        <v>30080</v>
      </c>
      <c r="C10" s="58" t="s">
        <v>209</v>
      </c>
    </row>
    <row r="11" spans="1:3" x14ac:dyDescent="0.2">
      <c r="A11" s="58" t="s">
        <v>210</v>
      </c>
      <c r="B11" s="58">
        <v>7965</v>
      </c>
      <c r="C11" s="58" t="s">
        <v>211</v>
      </c>
    </row>
    <row r="12" spans="1:3" x14ac:dyDescent="0.2">
      <c r="A12" s="58" t="s">
        <v>212</v>
      </c>
      <c r="B12" s="58">
        <v>14809</v>
      </c>
      <c r="C12" s="58" t="s">
        <v>213</v>
      </c>
    </row>
    <row r="13" spans="1:3" x14ac:dyDescent="0.2">
      <c r="A13" s="58" t="s">
        <v>214</v>
      </c>
      <c r="B13" s="58">
        <v>127257</v>
      </c>
      <c r="C13" s="58" t="s">
        <v>215</v>
      </c>
    </row>
    <row r="14" spans="1:3" x14ac:dyDescent="0.2">
      <c r="A14" s="58" t="s">
        <v>222</v>
      </c>
      <c r="B14" s="58">
        <v>23100</v>
      </c>
      <c r="C14" s="58" t="s">
        <v>223</v>
      </c>
    </row>
    <row r="15" spans="1:3" x14ac:dyDescent="0.2">
      <c r="A15" s="58" t="s">
        <v>218</v>
      </c>
      <c r="B15" s="58">
        <v>21503</v>
      </c>
      <c r="C15" s="58" t="s">
        <v>219</v>
      </c>
    </row>
    <row r="16" spans="1:3" x14ac:dyDescent="0.2">
      <c r="A16" s="58" t="s">
        <v>220</v>
      </c>
      <c r="B16" s="58">
        <v>7071</v>
      </c>
      <c r="C16" s="58" t="s">
        <v>221</v>
      </c>
    </row>
    <row r="17" spans="1:3" x14ac:dyDescent="0.2">
      <c r="A17" s="58" t="s">
        <v>224</v>
      </c>
      <c r="B17" s="58">
        <v>23999</v>
      </c>
      <c r="C17" s="58" t="s">
        <v>225</v>
      </c>
    </row>
    <row r="18" spans="1:3" x14ac:dyDescent="0.2">
      <c r="A18" s="58" t="s">
        <v>226</v>
      </c>
      <c r="B18" s="58">
        <v>93613</v>
      </c>
      <c r="C18" s="58" t="s">
        <v>227</v>
      </c>
    </row>
    <row r="19" spans="1:3" x14ac:dyDescent="0.2">
      <c r="A19" s="58" t="s">
        <v>228</v>
      </c>
      <c r="B19" s="58">
        <v>62689</v>
      </c>
      <c r="C19" s="58" t="s">
        <v>229</v>
      </c>
    </row>
    <row r="20" spans="1:3" x14ac:dyDescent="0.2">
      <c r="A20" s="58" t="s">
        <v>230</v>
      </c>
      <c r="B20" s="58">
        <v>204850</v>
      </c>
      <c r="C20" s="58"/>
    </row>
    <row r="21" spans="1:3" x14ac:dyDescent="0.2">
      <c r="A21" s="58" t="s">
        <v>231</v>
      </c>
      <c r="B21" s="58">
        <v>151706</v>
      </c>
      <c r="C21" s="58"/>
    </row>
    <row r="22" spans="1:3" x14ac:dyDescent="0.2">
      <c r="A22" s="58" t="s">
        <v>5</v>
      </c>
      <c r="B22" s="58">
        <v>1038246</v>
      </c>
      <c r="C22" s="58" t="s">
        <v>151</v>
      </c>
    </row>
    <row r="23" spans="1:3" x14ac:dyDescent="0.2">
      <c r="A23" s="58" t="s">
        <v>152</v>
      </c>
      <c r="B23" s="58">
        <v>102358</v>
      </c>
      <c r="C23" s="58" t="s">
        <v>153</v>
      </c>
    </row>
    <row r="24" spans="1:3" x14ac:dyDescent="0.2">
      <c r="A24" s="58" t="s">
        <v>186</v>
      </c>
      <c r="B24" s="58">
        <v>432023</v>
      </c>
      <c r="C24" s="58" t="s">
        <v>157</v>
      </c>
    </row>
    <row r="25" spans="1:3" x14ac:dyDescent="0.2">
      <c r="A25" s="58" t="s">
        <v>40</v>
      </c>
      <c r="B25" s="58">
        <v>201126</v>
      </c>
      <c r="C25" s="58" t="s">
        <v>158</v>
      </c>
    </row>
    <row r="26" spans="1:3" x14ac:dyDescent="0.2">
      <c r="A26" s="58" t="s">
        <v>48</v>
      </c>
      <c r="B26" s="58">
        <v>265890</v>
      </c>
      <c r="C26" s="58" t="s">
        <v>159</v>
      </c>
    </row>
    <row r="27" spans="1:3" x14ac:dyDescent="0.2">
      <c r="A27" s="58" t="s">
        <v>31</v>
      </c>
      <c r="B27" s="58">
        <v>9570</v>
      </c>
      <c r="C27" s="58" t="s">
        <v>160</v>
      </c>
    </row>
    <row r="28" spans="1:3" x14ac:dyDescent="0.2">
      <c r="A28" s="58" t="s">
        <v>30</v>
      </c>
      <c r="B28" s="58">
        <v>66134</v>
      </c>
      <c r="C28" s="58" t="s">
        <v>163</v>
      </c>
    </row>
    <row r="29" spans="1:3" x14ac:dyDescent="0.2">
      <c r="A29" s="58" t="s">
        <v>3</v>
      </c>
      <c r="B29" s="58">
        <v>32348</v>
      </c>
      <c r="C29" s="58" t="s">
        <v>188</v>
      </c>
    </row>
    <row r="30" spans="1:3" x14ac:dyDescent="0.2">
      <c r="A30" s="58" t="s">
        <v>28</v>
      </c>
      <c r="B30" s="58">
        <v>36093</v>
      </c>
      <c r="C30" s="58" t="s">
        <v>189</v>
      </c>
    </row>
    <row r="31" spans="1:3" x14ac:dyDescent="0.2">
      <c r="A31" s="58" t="s">
        <v>8</v>
      </c>
      <c r="B31" s="58">
        <v>31772</v>
      </c>
      <c r="C31" s="58" t="s">
        <v>168</v>
      </c>
    </row>
    <row r="32" spans="1:3" x14ac:dyDescent="0.2">
      <c r="A32" s="58" t="s">
        <v>29</v>
      </c>
      <c r="B32" s="58">
        <v>23408</v>
      </c>
      <c r="C32" s="58" t="s">
        <v>169</v>
      </c>
    </row>
    <row r="33" spans="1:3" x14ac:dyDescent="0.2">
      <c r="A33" s="58" t="s">
        <v>190</v>
      </c>
      <c r="B33" s="58">
        <v>32400</v>
      </c>
      <c r="C33" s="58" t="s">
        <v>170</v>
      </c>
    </row>
    <row r="34" spans="1:3" x14ac:dyDescent="0.2">
      <c r="A34" s="58" t="s">
        <v>4</v>
      </c>
      <c r="B34" s="58">
        <v>21520</v>
      </c>
      <c r="C34" s="58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B1" workbookViewId="0">
      <selection activeCell="B74" sqref="B74"/>
    </sheetView>
  </sheetViews>
  <sheetFormatPr defaultRowHeight="12.75" x14ac:dyDescent="0.2"/>
  <cols>
    <col min="1" max="1" width="7.7109375" hidden="1" customWidth="1"/>
    <col min="2" max="2" width="78.28515625" customWidth="1"/>
    <col min="3" max="3" width="15.42578125" customWidth="1"/>
    <col min="4" max="4" width="15.42578125" hidden="1" customWidth="1"/>
    <col min="5" max="5" width="12.42578125" hidden="1" customWidth="1"/>
    <col min="6" max="6" width="11.5703125" style="29" hidden="1" customWidth="1"/>
    <col min="7" max="7" width="0" style="29" hidden="1" customWidth="1"/>
    <col min="8" max="9" width="0" hidden="1" customWidth="1"/>
    <col min="12" max="15" width="0" hidden="1" customWidth="1"/>
  </cols>
  <sheetData>
    <row r="1" spans="1:10" ht="16.5" customHeight="1" x14ac:dyDescent="0.2">
      <c r="A1" s="2"/>
      <c r="B1" s="99" t="s">
        <v>66</v>
      </c>
      <c r="C1" s="100"/>
      <c r="D1" s="100"/>
      <c r="E1" s="100"/>
      <c r="F1" s="100"/>
      <c r="G1" s="100"/>
      <c r="H1" s="100"/>
      <c r="I1" s="100"/>
      <c r="J1" s="101"/>
    </row>
    <row r="2" spans="1:10" ht="20.25" customHeight="1" x14ac:dyDescent="0.2">
      <c r="A2" s="3"/>
      <c r="B2" s="97" t="s">
        <v>49</v>
      </c>
      <c r="C2" s="98"/>
      <c r="D2" s="98"/>
      <c r="E2" s="98"/>
      <c r="F2" s="98"/>
      <c r="G2" s="98"/>
      <c r="H2" s="98"/>
      <c r="I2" s="98"/>
      <c r="J2" s="102"/>
    </row>
    <row r="3" spans="1:10" ht="51" hidden="1" x14ac:dyDescent="0.2">
      <c r="A3" s="1" t="s">
        <v>0</v>
      </c>
      <c r="B3" s="25" t="s">
        <v>1</v>
      </c>
      <c r="C3" s="26" t="s">
        <v>33</v>
      </c>
      <c r="D3" s="26" t="s">
        <v>11</v>
      </c>
      <c r="E3" s="26" t="s">
        <v>9</v>
      </c>
      <c r="F3" s="26" t="s">
        <v>20</v>
      </c>
      <c r="G3" s="27" t="s">
        <v>21</v>
      </c>
      <c r="H3" s="55"/>
      <c r="I3" s="26" t="s">
        <v>63</v>
      </c>
      <c r="J3" s="27" t="s">
        <v>64</v>
      </c>
    </row>
    <row r="4" spans="1:10" hidden="1" x14ac:dyDescent="0.2">
      <c r="A4" s="1"/>
      <c r="B4" s="10"/>
      <c r="C4" s="21" t="s">
        <v>12</v>
      </c>
      <c r="D4" s="21" t="s">
        <v>12</v>
      </c>
      <c r="E4" s="21" t="s">
        <v>12</v>
      </c>
      <c r="F4" s="14"/>
      <c r="G4" s="34"/>
      <c r="H4" s="55"/>
      <c r="I4" s="58"/>
      <c r="J4" s="60"/>
    </row>
    <row r="5" spans="1:10" hidden="1" x14ac:dyDescent="0.2">
      <c r="A5" s="1"/>
      <c r="B5" s="22" t="s">
        <v>67</v>
      </c>
      <c r="C5" s="39"/>
      <c r="D5" s="39"/>
      <c r="E5" s="39"/>
      <c r="F5" s="14"/>
      <c r="G5" s="34"/>
      <c r="H5" s="55"/>
      <c r="I5" s="58"/>
      <c r="J5" s="60"/>
    </row>
    <row r="6" spans="1:10" hidden="1" x14ac:dyDescent="0.2">
      <c r="A6" s="1"/>
      <c r="B6" s="12" t="s">
        <v>34</v>
      </c>
      <c r="C6" s="4" t="e">
        <f>+#REF!</f>
        <v>#REF!</v>
      </c>
      <c r="D6" s="4">
        <f>(-7344760+586727)*-1</f>
        <v>6758033</v>
      </c>
      <c r="E6" s="4">
        <f>+I6</f>
        <v>-318052</v>
      </c>
      <c r="F6" s="14"/>
      <c r="G6" s="34"/>
      <c r="H6" s="55"/>
      <c r="I6" s="4">
        <v>-318052</v>
      </c>
      <c r="J6" s="60"/>
    </row>
    <row r="7" spans="1:10" hidden="1" x14ac:dyDescent="0.2">
      <c r="A7" s="1"/>
      <c r="B7" s="12" t="s">
        <v>50</v>
      </c>
      <c r="C7" s="4" t="e">
        <f>+#REF!-57000</f>
        <v>#REF!</v>
      </c>
      <c r="D7" s="4">
        <v>100746</v>
      </c>
      <c r="E7" s="4">
        <f>+J7</f>
        <v>0</v>
      </c>
      <c r="F7" s="14"/>
      <c r="G7" s="34"/>
      <c r="H7" s="55"/>
      <c r="I7" s="4"/>
      <c r="J7" s="60"/>
    </row>
    <row r="8" spans="1:10" hidden="1" x14ac:dyDescent="0.2">
      <c r="A8" s="1"/>
      <c r="B8" s="53" t="s">
        <v>35</v>
      </c>
      <c r="C8" s="4" t="e">
        <f>+#REF!+393637</f>
        <v>#REF!</v>
      </c>
      <c r="D8" s="4">
        <f>(-1205399+90405)*-1</f>
        <v>1114994</v>
      </c>
      <c r="E8" s="4">
        <f>+J8</f>
        <v>0</v>
      </c>
      <c r="F8" s="14"/>
      <c r="G8" s="34"/>
      <c r="H8" s="55"/>
      <c r="I8" s="4"/>
      <c r="J8" s="60"/>
    </row>
    <row r="9" spans="1:10" hidden="1" x14ac:dyDescent="0.2">
      <c r="A9" s="1"/>
      <c r="B9" s="12" t="s">
        <v>36</v>
      </c>
      <c r="C9" s="4" t="e">
        <f>+#REF!</f>
        <v>#REF!</v>
      </c>
      <c r="D9" s="4">
        <v>120000</v>
      </c>
      <c r="E9" s="4">
        <f>+J9</f>
        <v>0</v>
      </c>
      <c r="F9" s="14"/>
      <c r="G9" s="34"/>
      <c r="H9" s="55"/>
      <c r="I9" s="4"/>
      <c r="J9" s="60"/>
    </row>
    <row r="10" spans="1:10" hidden="1" x14ac:dyDescent="0.2">
      <c r="A10" s="1"/>
      <c r="B10" s="12" t="s">
        <v>37</v>
      </c>
      <c r="C10" s="4" t="e">
        <f>+#REF!</f>
        <v>#REF!</v>
      </c>
      <c r="D10" s="4">
        <v>52000</v>
      </c>
      <c r="E10" s="4">
        <f>+J10</f>
        <v>0</v>
      </c>
      <c r="F10" s="14"/>
      <c r="G10" s="34"/>
      <c r="H10" s="55"/>
      <c r="I10" s="4"/>
      <c r="J10" s="60"/>
    </row>
    <row r="11" spans="1:10" hidden="1" x14ac:dyDescent="0.2">
      <c r="A11" s="1"/>
      <c r="B11" s="53" t="s">
        <v>46</v>
      </c>
      <c r="C11" s="4" t="e">
        <f>+#REF!</f>
        <v>#REF!</v>
      </c>
      <c r="D11" s="4">
        <f>(-1700000+227253+276000+402000+204919+50000)*-1</f>
        <v>539828</v>
      </c>
      <c r="E11" s="4">
        <f>+J11</f>
        <v>-26991</v>
      </c>
      <c r="F11" s="14"/>
      <c r="G11" s="34"/>
      <c r="H11" s="55"/>
      <c r="I11" s="4"/>
      <c r="J11" s="61">
        <v>-26991</v>
      </c>
    </row>
    <row r="12" spans="1:10" hidden="1" x14ac:dyDescent="0.2">
      <c r="A12" s="1"/>
      <c r="B12" s="54" t="s">
        <v>38</v>
      </c>
      <c r="C12" s="4" t="e">
        <f>+#REF!</f>
        <v>#REF!</v>
      </c>
      <c r="D12" s="4">
        <v>1923818</v>
      </c>
      <c r="E12" s="4">
        <f>+I12</f>
        <v>-486725</v>
      </c>
      <c r="F12" s="45"/>
      <c r="G12" s="46"/>
      <c r="H12" s="55"/>
      <c r="I12" s="4">
        <v>-486725</v>
      </c>
      <c r="J12" s="60"/>
    </row>
    <row r="13" spans="1:10" ht="13.5" hidden="1" thickBot="1" x14ac:dyDescent="0.25">
      <c r="A13" s="1"/>
      <c r="B13" s="43" t="s">
        <v>39</v>
      </c>
      <c r="C13" s="44" t="e">
        <f t="shared" ref="C13:J13" si="0">+SUM(C6:C12)</f>
        <v>#REF!</v>
      </c>
      <c r="D13" s="44">
        <f t="shared" si="0"/>
        <v>10609419</v>
      </c>
      <c r="E13" s="44">
        <f t="shared" si="0"/>
        <v>-831768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-804777</v>
      </c>
      <c r="J13" s="62">
        <f t="shared" si="0"/>
        <v>-26991</v>
      </c>
    </row>
    <row r="14" spans="1:10" hidden="1" x14ac:dyDescent="0.2">
      <c r="A14" s="1"/>
      <c r="B14" s="40" t="s">
        <v>68</v>
      </c>
      <c r="C14" s="41"/>
      <c r="D14" s="42"/>
      <c r="E14" s="41"/>
      <c r="F14" s="47"/>
      <c r="G14" s="48"/>
      <c r="H14" s="55"/>
      <c r="I14" s="4"/>
      <c r="J14" s="60"/>
    </row>
    <row r="15" spans="1:10" hidden="1" x14ac:dyDescent="0.2">
      <c r="A15" s="1"/>
      <c r="B15" s="12" t="s">
        <v>23</v>
      </c>
      <c r="C15" s="4" t="e">
        <f>+#REF!</f>
        <v>#REF!</v>
      </c>
      <c r="D15" s="4" t="e">
        <f>+C15</f>
        <v>#REF!</v>
      </c>
      <c r="E15" s="4">
        <f>+I15+J15</f>
        <v>-58000</v>
      </c>
      <c r="F15" s="14" t="s">
        <v>22</v>
      </c>
      <c r="G15" s="34"/>
      <c r="H15" s="55"/>
      <c r="I15" s="4">
        <v>-58000</v>
      </c>
      <c r="J15" s="60"/>
    </row>
    <row r="16" spans="1:10" hidden="1" x14ac:dyDescent="0.2">
      <c r="A16" s="1"/>
      <c r="B16" s="12" t="s">
        <v>24</v>
      </c>
      <c r="C16" s="4" t="e">
        <f>+#REF!</f>
        <v>#REF!</v>
      </c>
      <c r="D16" s="4" t="e">
        <f>+C16</f>
        <v>#REF!</v>
      </c>
      <c r="E16" s="4">
        <f>+I16+J16</f>
        <v>0</v>
      </c>
      <c r="F16" s="14" t="s">
        <v>22</v>
      </c>
      <c r="G16" s="34"/>
      <c r="H16" s="55"/>
      <c r="I16" s="4"/>
      <c r="J16" s="60"/>
    </row>
    <row r="17" spans="1:15" hidden="1" x14ac:dyDescent="0.2">
      <c r="A17" s="1"/>
      <c r="B17" s="12" t="s">
        <v>25</v>
      </c>
      <c r="C17" s="4" t="e">
        <f>+#REF!</f>
        <v>#REF!</v>
      </c>
      <c r="D17" s="4" t="e">
        <f>+C17</f>
        <v>#REF!</v>
      </c>
      <c r="E17" s="4">
        <f>+I17+J17</f>
        <v>0</v>
      </c>
      <c r="F17" s="14" t="s">
        <v>22</v>
      </c>
      <c r="G17" s="34"/>
      <c r="H17" s="55"/>
      <c r="I17" s="4"/>
      <c r="J17" s="60"/>
    </row>
    <row r="18" spans="1:15" hidden="1" x14ac:dyDescent="0.2">
      <c r="A18" s="1"/>
      <c r="B18" s="12" t="s">
        <v>51</v>
      </c>
      <c r="C18" s="4" t="e">
        <f>+#REF!</f>
        <v>#REF!</v>
      </c>
      <c r="D18" s="4" t="e">
        <f>+C18</f>
        <v>#REF!</v>
      </c>
      <c r="E18" s="4">
        <f>+I18+J18</f>
        <v>0</v>
      </c>
      <c r="F18" s="14" t="s">
        <v>22</v>
      </c>
      <c r="G18" s="34"/>
      <c r="H18" s="55"/>
      <c r="I18" s="4"/>
      <c r="J18" s="60"/>
    </row>
    <row r="19" spans="1:15" s="6" customFormat="1" hidden="1" x14ac:dyDescent="0.2">
      <c r="A19" s="9" t="s">
        <v>2</v>
      </c>
      <c r="B19" s="13" t="s">
        <v>26</v>
      </c>
      <c r="C19" s="4" t="e">
        <f>+#REF!</f>
        <v>#REF!</v>
      </c>
      <c r="D19" s="4" t="e">
        <f>+C19</f>
        <v>#REF!</v>
      </c>
      <c r="E19" s="4">
        <f>+I19+J19</f>
        <v>0</v>
      </c>
      <c r="F19" s="14" t="s">
        <v>22</v>
      </c>
      <c r="G19" s="35"/>
      <c r="H19" s="63"/>
      <c r="I19" s="4"/>
      <c r="J19" s="64"/>
    </row>
    <row r="20" spans="1:15" hidden="1" x14ac:dyDescent="0.2">
      <c r="A20" s="1"/>
      <c r="B20" s="22" t="s">
        <v>32</v>
      </c>
      <c r="C20" s="23" t="e">
        <f t="shared" ref="C20:J20" si="1">+SUM(C15:C19)</f>
        <v>#REF!</v>
      </c>
      <c r="D20" s="23" t="e">
        <f t="shared" si="1"/>
        <v>#REF!</v>
      </c>
      <c r="E20" s="23">
        <f t="shared" si="1"/>
        <v>-58000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-58000</v>
      </c>
      <c r="J20" s="65">
        <f t="shared" si="1"/>
        <v>0</v>
      </c>
    </row>
    <row r="21" spans="1:15" s="6" customFormat="1" x14ac:dyDescent="0.2">
      <c r="A21" s="9"/>
      <c r="B21" s="22" t="s">
        <v>44</v>
      </c>
      <c r="C21" s="77" t="s">
        <v>77</v>
      </c>
      <c r="D21" s="5"/>
      <c r="E21" s="7"/>
      <c r="F21" s="30"/>
      <c r="G21" s="35"/>
      <c r="H21" s="63"/>
      <c r="I21" s="4"/>
      <c r="J21" s="64"/>
      <c r="L21" s="75"/>
      <c r="M21" s="75"/>
      <c r="N21" s="75"/>
      <c r="O21" s="75"/>
    </row>
    <row r="22" spans="1:15" s="17" customFormat="1" x14ac:dyDescent="0.2">
      <c r="A22" s="16"/>
      <c r="B22" s="57" t="s">
        <v>74</v>
      </c>
      <c r="C22" s="4" t="e">
        <f>+#REF!</f>
        <v>#REF!</v>
      </c>
      <c r="D22" s="4" t="e">
        <f t="shared" ref="D22:D27" si="2">+C22</f>
        <v>#REF!</v>
      </c>
      <c r="E22" s="4">
        <f t="shared" ref="E22:E29" si="3">+I22+J22</f>
        <v>-3261.4728076546462</v>
      </c>
      <c r="F22" s="31"/>
      <c r="G22" s="36"/>
      <c r="H22" s="66"/>
      <c r="I22" s="4">
        <v>-3261.4728076546462</v>
      </c>
      <c r="J22" s="67"/>
      <c r="L22" s="76">
        <v>20311.75</v>
      </c>
      <c r="M22" s="75">
        <v>4</v>
      </c>
      <c r="N22" s="75">
        <f>+L22*M22</f>
        <v>81247</v>
      </c>
      <c r="O22" s="75" t="e">
        <f>+C22-N22</f>
        <v>#REF!</v>
      </c>
    </row>
    <row r="23" spans="1:15" s="6" customFormat="1" ht="15" customHeight="1" x14ac:dyDescent="0.2">
      <c r="A23" s="9"/>
      <c r="B23" s="57" t="s">
        <v>72</v>
      </c>
      <c r="C23" s="4" t="e">
        <f>+#REF!</f>
        <v>#REF!</v>
      </c>
      <c r="D23" s="4" t="e">
        <f t="shared" si="2"/>
        <v>#REF!</v>
      </c>
      <c r="E23" s="4">
        <f t="shared" si="3"/>
        <v>-64291.878993009399</v>
      </c>
      <c r="F23" s="14" t="s">
        <v>22</v>
      </c>
      <c r="G23" s="35"/>
      <c r="H23" s="63"/>
      <c r="I23" s="4">
        <v>-64291.878993009399</v>
      </c>
      <c r="J23" s="64"/>
      <c r="L23" s="75">
        <v>7273</v>
      </c>
      <c r="M23" s="75">
        <v>4</v>
      </c>
      <c r="N23" s="75">
        <f>+L23*M23</f>
        <v>29092</v>
      </c>
      <c r="O23" s="75" t="e">
        <f>+C23-N23</f>
        <v>#REF!</v>
      </c>
    </row>
    <row r="24" spans="1:15" s="6" customFormat="1" hidden="1" x14ac:dyDescent="0.2">
      <c r="A24" s="9"/>
      <c r="B24" s="57" t="s">
        <v>70</v>
      </c>
      <c r="C24" s="4" t="e">
        <f>+#REF!</f>
        <v>#REF!</v>
      </c>
      <c r="D24" s="4" t="e">
        <f t="shared" si="2"/>
        <v>#REF!</v>
      </c>
      <c r="E24" s="4">
        <f t="shared" si="3"/>
        <v>0</v>
      </c>
      <c r="F24" s="30"/>
      <c r="G24" s="35"/>
      <c r="H24" s="63"/>
      <c r="I24" s="4">
        <v>0</v>
      </c>
      <c r="J24" s="64"/>
      <c r="L24" s="75"/>
      <c r="M24" s="75"/>
      <c r="N24" s="75"/>
      <c r="O24" s="75"/>
    </row>
    <row r="25" spans="1:15" s="6" customFormat="1" x14ac:dyDescent="0.2">
      <c r="A25" s="9"/>
      <c r="B25" s="57" t="s">
        <v>71</v>
      </c>
      <c r="C25" s="4" t="e">
        <f>+#REF!</f>
        <v>#REF!</v>
      </c>
      <c r="D25" s="4" t="e">
        <f t="shared" si="2"/>
        <v>#REF!</v>
      </c>
      <c r="E25" s="4">
        <f t="shared" si="3"/>
        <v>-10446.317543950663</v>
      </c>
      <c r="F25" s="14" t="s">
        <v>22</v>
      </c>
      <c r="G25" s="35"/>
      <c r="H25" s="63"/>
      <c r="I25" s="4">
        <v>-10446.317543950663</v>
      </c>
      <c r="J25" s="64"/>
      <c r="L25" s="75">
        <v>61490</v>
      </c>
      <c r="M25" s="75">
        <v>4</v>
      </c>
      <c r="N25" s="75">
        <f>+L25*M25</f>
        <v>245960</v>
      </c>
      <c r="O25" s="75" t="e">
        <f>+C25-N25</f>
        <v>#REF!</v>
      </c>
    </row>
    <row r="26" spans="1:15" s="6" customFormat="1" x14ac:dyDescent="0.2">
      <c r="A26" s="9"/>
      <c r="B26" s="57" t="s">
        <v>73</v>
      </c>
      <c r="C26" s="4" t="e">
        <f>+#REF!</f>
        <v>#REF!</v>
      </c>
      <c r="D26" s="4" t="e">
        <f t="shared" si="2"/>
        <v>#REF!</v>
      </c>
      <c r="E26" s="4">
        <f t="shared" si="3"/>
        <v>-350.20398393069058</v>
      </c>
      <c r="F26" s="14" t="s">
        <v>22</v>
      </c>
      <c r="G26" s="35"/>
      <c r="H26" s="63"/>
      <c r="I26" s="4">
        <v>-350.20398393069058</v>
      </c>
      <c r="J26" s="64"/>
      <c r="L26" s="75">
        <v>27089.25</v>
      </c>
      <c r="M26" s="75">
        <v>4</v>
      </c>
      <c r="N26" s="75">
        <f>+L26*M26</f>
        <v>108357</v>
      </c>
      <c r="O26" s="75" t="e">
        <f>+C26-N26</f>
        <v>#REF!</v>
      </c>
    </row>
    <row r="27" spans="1:15" s="6" customFormat="1" ht="15" customHeight="1" x14ac:dyDescent="0.2">
      <c r="A27" s="9"/>
      <c r="B27" s="57" t="s">
        <v>59</v>
      </c>
      <c r="C27" s="4" t="e">
        <f>+#REF!</f>
        <v>#REF!</v>
      </c>
      <c r="D27" s="4" t="e">
        <f t="shared" si="2"/>
        <v>#REF!</v>
      </c>
      <c r="E27" s="4">
        <f t="shared" si="3"/>
        <v>-24412.343692244838</v>
      </c>
      <c r="F27" s="14" t="s">
        <v>22</v>
      </c>
      <c r="G27" s="35"/>
      <c r="H27" s="63"/>
      <c r="I27" s="4">
        <v>-24412.343692244838</v>
      </c>
      <c r="J27" s="64"/>
      <c r="L27" s="75">
        <v>25648</v>
      </c>
      <c r="M27" s="75">
        <v>4</v>
      </c>
      <c r="N27" s="75">
        <f>+L27*M27</f>
        <v>102592</v>
      </c>
      <c r="O27" s="75" t="e">
        <f>+C27-N27</f>
        <v>#REF!</v>
      </c>
    </row>
    <row r="28" spans="1:15" s="17" customFormat="1" ht="15" customHeight="1" x14ac:dyDescent="0.2">
      <c r="A28" s="16"/>
      <c r="B28" s="57" t="s">
        <v>75</v>
      </c>
      <c r="C28" s="4" t="e">
        <f>+#REF!</f>
        <v>#REF!</v>
      </c>
      <c r="D28" s="4">
        <f>124116*1.025</f>
        <v>127218.9</v>
      </c>
      <c r="E28" s="4">
        <f t="shared" si="3"/>
        <v>-16913.538592606041</v>
      </c>
      <c r="F28" s="14" t="s">
        <v>22</v>
      </c>
      <c r="G28" s="34" t="s">
        <v>22</v>
      </c>
      <c r="H28" s="66"/>
      <c r="I28" s="4">
        <v>-16913.538592606041</v>
      </c>
      <c r="J28" s="67"/>
      <c r="L28" s="75">
        <v>26895</v>
      </c>
      <c r="M28" s="75">
        <v>4</v>
      </c>
      <c r="N28" s="75">
        <f>+L28*M28</f>
        <v>107580</v>
      </c>
      <c r="O28" s="75" t="e">
        <f>+C28-N28</f>
        <v>#REF!</v>
      </c>
    </row>
    <row r="29" spans="1:15" s="6" customFormat="1" ht="15.75" customHeight="1" x14ac:dyDescent="0.2">
      <c r="A29" s="9"/>
      <c r="B29" s="57" t="s">
        <v>76</v>
      </c>
      <c r="C29" s="4" t="e">
        <f>+#REF!</f>
        <v>#REF!</v>
      </c>
      <c r="D29" s="4">
        <f>530287*1.025</f>
        <v>543544.17499999993</v>
      </c>
      <c r="E29" s="4">
        <f t="shared" si="3"/>
        <v>-20049.970909232394</v>
      </c>
      <c r="F29" s="14" t="s">
        <v>22</v>
      </c>
      <c r="G29" s="34" t="s">
        <v>22</v>
      </c>
      <c r="H29" s="63"/>
      <c r="I29" s="4">
        <v>-20049.970909232394</v>
      </c>
      <c r="J29" s="64"/>
      <c r="L29" s="75">
        <v>216392</v>
      </c>
      <c r="M29" s="75">
        <v>2.4</v>
      </c>
      <c r="N29" s="75">
        <f>+L29*M29</f>
        <v>519340.79999999999</v>
      </c>
      <c r="O29" s="75" t="e">
        <f>+C29-N29</f>
        <v>#REF!</v>
      </c>
    </row>
    <row r="30" spans="1:15" s="6" customFormat="1" x14ac:dyDescent="0.2">
      <c r="A30" s="9"/>
      <c r="B30" s="22" t="s">
        <v>14</v>
      </c>
      <c r="C30" s="23" t="e">
        <f t="shared" ref="C30:J30" si="4">+SUM(C21:C29)</f>
        <v>#REF!</v>
      </c>
      <c r="D30" s="23" t="e">
        <f t="shared" si="4"/>
        <v>#REF!</v>
      </c>
      <c r="E30" s="23">
        <f t="shared" si="4"/>
        <v>-139725.72652262868</v>
      </c>
      <c r="F30" s="23">
        <f t="shared" si="4"/>
        <v>0</v>
      </c>
      <c r="G30" s="23">
        <f t="shared" si="4"/>
        <v>0</v>
      </c>
      <c r="H30" s="23">
        <f t="shared" si="4"/>
        <v>0</v>
      </c>
      <c r="I30" s="23">
        <f t="shared" si="4"/>
        <v>-139725.72652262868</v>
      </c>
      <c r="J30" s="65">
        <f t="shared" si="4"/>
        <v>0</v>
      </c>
    </row>
    <row r="31" spans="1:15" s="6" customFormat="1" hidden="1" x14ac:dyDescent="0.2">
      <c r="A31" s="9"/>
      <c r="B31" s="22" t="s">
        <v>13</v>
      </c>
      <c r="C31" s="5"/>
      <c r="D31" s="4"/>
      <c r="E31" s="5"/>
      <c r="F31" s="30"/>
      <c r="G31" s="35"/>
      <c r="H31" s="63"/>
      <c r="I31" s="4"/>
      <c r="J31" s="64"/>
    </row>
    <row r="32" spans="1:15" s="6" customFormat="1" hidden="1" x14ac:dyDescent="0.2">
      <c r="A32" s="9" t="s">
        <v>2</v>
      </c>
      <c r="B32" s="59" t="s">
        <v>62</v>
      </c>
      <c r="C32" s="4" t="e">
        <f>+#REF!</f>
        <v>#REF!</v>
      </c>
      <c r="D32" s="4" t="e">
        <f>+C32</f>
        <v>#REF!</v>
      </c>
      <c r="E32" s="4">
        <f>+I32+J32</f>
        <v>-48614</v>
      </c>
      <c r="F32" s="14" t="s">
        <v>22</v>
      </c>
      <c r="G32" s="35"/>
      <c r="H32" s="63"/>
      <c r="I32" s="4">
        <v>-46965</v>
      </c>
      <c r="J32" s="61">
        <v>-1649</v>
      </c>
    </row>
    <row r="33" spans="1:10" s="17" customFormat="1" hidden="1" x14ac:dyDescent="0.2">
      <c r="A33" s="16" t="s">
        <v>2</v>
      </c>
      <c r="B33" s="11" t="s">
        <v>6</v>
      </c>
      <c r="C33" s="4" t="e">
        <f>+#REF!</f>
        <v>#REF!</v>
      </c>
      <c r="D33" s="4" t="e">
        <f>+C33</f>
        <v>#REF!</v>
      </c>
      <c r="E33" s="4" t="e">
        <f>-C33+D33</f>
        <v>#REF!</v>
      </c>
      <c r="F33" s="14" t="s">
        <v>22</v>
      </c>
      <c r="G33" s="36"/>
      <c r="H33" s="66"/>
      <c r="I33" s="4"/>
      <c r="J33" s="61">
        <v>0</v>
      </c>
    </row>
    <row r="34" spans="1:10" s="6" customFormat="1" ht="16.5" hidden="1" customHeight="1" x14ac:dyDescent="0.2">
      <c r="A34" s="9" t="s">
        <v>2</v>
      </c>
      <c r="B34" s="11" t="s">
        <v>7</v>
      </c>
      <c r="C34" s="4" t="e">
        <f>+#REF!</f>
        <v>#REF!</v>
      </c>
      <c r="D34" s="4" t="e">
        <f>+C34</f>
        <v>#REF!</v>
      </c>
      <c r="E34" s="4" t="e">
        <f>-C34+D34</f>
        <v>#REF!</v>
      </c>
      <c r="F34" s="14" t="s">
        <v>22</v>
      </c>
      <c r="G34" s="35"/>
      <c r="H34" s="63"/>
      <c r="I34" s="4"/>
      <c r="J34" s="61">
        <v>0</v>
      </c>
    </row>
    <row r="35" spans="1:10" s="6" customFormat="1" hidden="1" x14ac:dyDescent="0.2">
      <c r="A35" s="9"/>
      <c r="B35" s="22" t="s">
        <v>15</v>
      </c>
      <c r="C35" s="24" t="e">
        <f t="shared" ref="C35:J35" si="5">+SUM(C31:C34)</f>
        <v>#REF!</v>
      </c>
      <c r="D35" s="24" t="e">
        <f t="shared" si="5"/>
        <v>#REF!</v>
      </c>
      <c r="E35" s="24" t="e">
        <f t="shared" si="5"/>
        <v>#REF!</v>
      </c>
      <c r="F35" s="24">
        <f t="shared" si="5"/>
        <v>0</v>
      </c>
      <c r="G35" s="24">
        <f t="shared" si="5"/>
        <v>0</v>
      </c>
      <c r="H35" s="24">
        <f t="shared" si="5"/>
        <v>0</v>
      </c>
      <c r="I35" s="24">
        <f t="shared" si="5"/>
        <v>-46965</v>
      </c>
      <c r="J35" s="68">
        <f t="shared" si="5"/>
        <v>-1649</v>
      </c>
    </row>
    <row r="36" spans="1:10" s="6" customFormat="1" hidden="1" x14ac:dyDescent="0.2">
      <c r="A36" s="9"/>
      <c r="B36" s="22" t="s">
        <v>45</v>
      </c>
      <c r="C36" s="5"/>
      <c r="D36" s="4"/>
      <c r="E36" s="5"/>
      <c r="F36" s="30"/>
      <c r="G36" s="35"/>
      <c r="H36" s="63"/>
      <c r="I36" s="4"/>
      <c r="J36" s="61">
        <v>0</v>
      </c>
    </row>
    <row r="37" spans="1:10" s="6" customFormat="1" ht="13.5" hidden="1" customHeight="1" x14ac:dyDescent="0.2">
      <c r="A37" s="9" t="s">
        <v>2</v>
      </c>
      <c r="B37" s="11" t="s">
        <v>5</v>
      </c>
      <c r="C37" s="4" t="e">
        <f>+#REF!</f>
        <v>#REF!</v>
      </c>
      <c r="D37" s="4" t="e">
        <f>+C37</f>
        <v>#REF!</v>
      </c>
      <c r="E37" s="4">
        <f>+I37+J37</f>
        <v>-384292</v>
      </c>
      <c r="F37" s="4">
        <f>+J37+K37</f>
        <v>-17292</v>
      </c>
      <c r="G37" s="4">
        <f>+K37+L37</f>
        <v>0</v>
      </c>
      <c r="H37" s="4">
        <f>+L37+M37</f>
        <v>0</v>
      </c>
      <c r="I37" s="4">
        <v>-367000</v>
      </c>
      <c r="J37" s="61">
        <v>-17292</v>
      </c>
    </row>
    <row r="38" spans="1:10" s="6" customFormat="1" ht="14.25" hidden="1" customHeight="1" x14ac:dyDescent="0.2">
      <c r="A38" s="9"/>
      <c r="B38" s="11" t="s">
        <v>40</v>
      </c>
      <c r="C38" s="4" t="e">
        <f>+#REF!</f>
        <v>#REF!</v>
      </c>
      <c r="D38" s="4" t="e">
        <f>+C38</f>
        <v>#REF!</v>
      </c>
      <c r="E38" s="4">
        <f>+I38+J38</f>
        <v>-8050</v>
      </c>
      <c r="F38" s="14"/>
      <c r="G38" s="35"/>
      <c r="H38" s="63"/>
      <c r="I38" s="4"/>
      <c r="J38" s="61">
        <v>-8050</v>
      </c>
    </row>
    <row r="39" spans="1:10" s="6" customFormat="1" hidden="1" x14ac:dyDescent="0.2">
      <c r="A39" s="9"/>
      <c r="B39" s="22" t="s">
        <v>27</v>
      </c>
      <c r="C39" s="24" t="e">
        <f t="shared" ref="C39:J39" si="6">+SUM(C36:C38)</f>
        <v>#REF!</v>
      </c>
      <c r="D39" s="24" t="e">
        <f t="shared" si="6"/>
        <v>#REF!</v>
      </c>
      <c r="E39" s="24">
        <f t="shared" si="6"/>
        <v>-392342</v>
      </c>
      <c r="F39" s="24">
        <f t="shared" si="6"/>
        <v>-17292</v>
      </c>
      <c r="G39" s="24">
        <f t="shared" si="6"/>
        <v>0</v>
      </c>
      <c r="H39" s="24">
        <f t="shared" si="6"/>
        <v>0</v>
      </c>
      <c r="I39" s="24">
        <f t="shared" si="6"/>
        <v>-367000</v>
      </c>
      <c r="J39" s="68">
        <f t="shared" si="6"/>
        <v>-25342</v>
      </c>
    </row>
    <row r="40" spans="1:10" s="6" customFormat="1" hidden="1" x14ac:dyDescent="0.2">
      <c r="A40" s="9"/>
      <c r="B40" s="22" t="s">
        <v>56</v>
      </c>
      <c r="C40" s="4"/>
      <c r="D40" s="4"/>
      <c r="E40" s="4"/>
      <c r="F40" s="30"/>
      <c r="G40" s="35"/>
      <c r="H40" s="63"/>
      <c r="I40" s="4"/>
      <c r="J40" s="64"/>
    </row>
    <row r="41" spans="1:10" s="6" customFormat="1" hidden="1" x14ac:dyDescent="0.2">
      <c r="A41" s="9"/>
      <c r="B41" s="11" t="s">
        <v>48</v>
      </c>
      <c r="C41" s="8" t="e">
        <f>+#REF!</f>
        <v>#REF!</v>
      </c>
      <c r="D41" s="4" t="e">
        <f>+C41</f>
        <v>#REF!</v>
      </c>
      <c r="E41" s="4">
        <f>+I41+J41</f>
        <v>-80000</v>
      </c>
      <c r="F41" s="14" t="s">
        <v>22</v>
      </c>
      <c r="G41" s="35"/>
      <c r="H41" s="63"/>
      <c r="I41" s="4">
        <v>-80000</v>
      </c>
      <c r="J41" s="64"/>
    </row>
    <row r="42" spans="1:10" s="6" customFormat="1" hidden="1" x14ac:dyDescent="0.2">
      <c r="A42" s="9" t="s">
        <v>2</v>
      </c>
      <c r="B42" s="12" t="s">
        <v>31</v>
      </c>
      <c r="C42" s="8" t="e">
        <f>+#REF!</f>
        <v>#REF!</v>
      </c>
      <c r="D42" s="4" t="e">
        <f>+C42</f>
        <v>#REF!</v>
      </c>
      <c r="E42" s="4">
        <f>+I42+J42</f>
        <v>10000</v>
      </c>
      <c r="F42" s="14" t="s">
        <v>22</v>
      </c>
      <c r="G42" s="35"/>
      <c r="H42" s="63"/>
      <c r="I42" s="4">
        <v>10000</v>
      </c>
      <c r="J42" s="64"/>
    </row>
    <row r="43" spans="1:10" s="19" customFormat="1" hidden="1" x14ac:dyDescent="0.2">
      <c r="A43" s="18"/>
      <c r="B43" s="12" t="s">
        <v>55</v>
      </c>
      <c r="C43" s="8" t="e">
        <f>+#REF!</f>
        <v>#REF!</v>
      </c>
      <c r="D43" s="4" t="e">
        <f>+C43</f>
        <v>#REF!</v>
      </c>
      <c r="E43" s="4">
        <f>+I43+J43</f>
        <v>0</v>
      </c>
      <c r="F43" s="14" t="s">
        <v>22</v>
      </c>
      <c r="G43" s="37"/>
      <c r="H43" s="69"/>
      <c r="I43" s="4"/>
      <c r="J43" s="56"/>
    </row>
    <row r="44" spans="1:10" s="6" customFormat="1" hidden="1" x14ac:dyDescent="0.2">
      <c r="A44" s="9" t="s">
        <v>2</v>
      </c>
      <c r="B44" s="11" t="s">
        <v>30</v>
      </c>
      <c r="C44" s="8" t="e">
        <f>+#REF!</f>
        <v>#REF!</v>
      </c>
      <c r="D44" s="4" t="e">
        <f>+C44</f>
        <v>#REF!</v>
      </c>
      <c r="E44" s="4">
        <f>+I44+J44</f>
        <v>0</v>
      </c>
      <c r="F44" s="14" t="s">
        <v>22</v>
      </c>
      <c r="G44" s="35"/>
      <c r="H44" s="63"/>
      <c r="I44" s="4"/>
      <c r="J44" s="64"/>
    </row>
    <row r="45" spans="1:10" s="17" customFormat="1" hidden="1" x14ac:dyDescent="0.2">
      <c r="A45" s="16"/>
      <c r="B45" s="11" t="s">
        <v>54</v>
      </c>
      <c r="C45" s="8" t="e">
        <f>+#REF!</f>
        <v>#REF!</v>
      </c>
      <c r="D45" s="4" t="e">
        <f>+C45</f>
        <v>#REF!</v>
      </c>
      <c r="E45" s="4">
        <f>+I45+J45</f>
        <v>0</v>
      </c>
      <c r="F45" s="14" t="s">
        <v>22</v>
      </c>
      <c r="G45" s="36"/>
      <c r="H45" s="66"/>
      <c r="I45" s="4"/>
      <c r="J45" s="67"/>
    </row>
    <row r="46" spans="1:10" s="17" customFormat="1" hidden="1" x14ac:dyDescent="0.2">
      <c r="A46" s="16"/>
      <c r="B46" s="22" t="s">
        <v>57</v>
      </c>
      <c r="C46" s="24" t="e">
        <f t="shared" ref="C46:J46" si="7">+SUM(C40:C45)</f>
        <v>#REF!</v>
      </c>
      <c r="D46" s="24" t="e">
        <f t="shared" si="7"/>
        <v>#REF!</v>
      </c>
      <c r="E46" s="24">
        <f t="shared" si="7"/>
        <v>-70000</v>
      </c>
      <c r="F46" s="24">
        <f t="shared" si="7"/>
        <v>0</v>
      </c>
      <c r="G46" s="24">
        <f t="shared" si="7"/>
        <v>0</v>
      </c>
      <c r="H46" s="24">
        <f t="shared" si="7"/>
        <v>0</v>
      </c>
      <c r="I46" s="24">
        <f t="shared" si="7"/>
        <v>-70000</v>
      </c>
      <c r="J46" s="68">
        <f t="shared" si="7"/>
        <v>0</v>
      </c>
    </row>
    <row r="47" spans="1:10" s="6" customFormat="1" hidden="1" x14ac:dyDescent="0.2">
      <c r="A47" s="9"/>
      <c r="B47" s="22" t="s">
        <v>16</v>
      </c>
      <c r="C47" s="5"/>
      <c r="D47" s="4"/>
      <c r="E47" s="5"/>
      <c r="F47" s="30"/>
      <c r="G47" s="35"/>
      <c r="H47" s="63"/>
      <c r="I47" s="4"/>
      <c r="J47" s="64"/>
    </row>
    <row r="48" spans="1:10" s="6" customFormat="1" hidden="1" x14ac:dyDescent="0.2">
      <c r="A48" s="9" t="s">
        <v>2</v>
      </c>
      <c r="B48" s="12" t="s">
        <v>47</v>
      </c>
      <c r="C48" s="4" t="e">
        <f>+#REF!</f>
        <v>#REF!</v>
      </c>
      <c r="D48" s="4">
        <f>436376*1.025</f>
        <v>447285.39999999997</v>
      </c>
      <c r="E48" s="4">
        <f t="shared" ref="E48:E55" si="8">+I48+J48</f>
        <v>0</v>
      </c>
      <c r="F48" s="14" t="s">
        <v>22</v>
      </c>
      <c r="G48" s="34" t="s">
        <v>22</v>
      </c>
      <c r="H48" s="63"/>
      <c r="I48" s="4"/>
      <c r="J48" s="64"/>
    </row>
    <row r="49" spans="1:10" s="6" customFormat="1" hidden="1" x14ac:dyDescent="0.2">
      <c r="A49" s="9"/>
      <c r="B49" s="12" t="s">
        <v>60</v>
      </c>
      <c r="C49" s="4" t="e">
        <f>+#REF!</f>
        <v>#REF!</v>
      </c>
      <c r="D49" s="4"/>
      <c r="E49" s="4">
        <f t="shared" si="8"/>
        <v>5000</v>
      </c>
      <c r="F49" s="14"/>
      <c r="G49" s="34"/>
      <c r="H49" s="63"/>
      <c r="I49" s="4">
        <v>5000</v>
      </c>
      <c r="J49" s="64"/>
    </row>
    <row r="50" spans="1:10" s="6" customFormat="1" hidden="1" x14ac:dyDescent="0.2">
      <c r="A50" s="9"/>
      <c r="B50" s="12" t="s">
        <v>3</v>
      </c>
      <c r="C50" s="4">
        <v>0</v>
      </c>
      <c r="D50" s="4"/>
      <c r="E50" s="4">
        <f t="shared" si="8"/>
        <v>-32438</v>
      </c>
      <c r="F50" s="14"/>
      <c r="G50" s="34"/>
      <c r="H50" s="63"/>
      <c r="I50" s="4">
        <v>-32438</v>
      </c>
      <c r="J50" s="64"/>
    </row>
    <row r="51" spans="1:10" s="19" customFormat="1" hidden="1" x14ac:dyDescent="0.2">
      <c r="A51" s="18"/>
      <c r="B51" s="12" t="s">
        <v>28</v>
      </c>
      <c r="C51" s="4" t="e">
        <f>+#REF!</f>
        <v>#REF!</v>
      </c>
      <c r="D51" s="4" t="e">
        <f>+C51</f>
        <v>#REF!</v>
      </c>
      <c r="E51" s="4">
        <f t="shared" si="8"/>
        <v>0</v>
      </c>
      <c r="F51" s="14" t="s">
        <v>22</v>
      </c>
      <c r="G51" s="37"/>
      <c r="H51" s="69"/>
      <c r="I51" s="4"/>
      <c r="J51" s="56"/>
    </row>
    <row r="52" spans="1:10" s="6" customFormat="1" hidden="1" x14ac:dyDescent="0.2">
      <c r="A52" s="9" t="s">
        <v>2</v>
      </c>
      <c r="B52" s="13" t="s">
        <v>58</v>
      </c>
      <c r="C52" s="4" t="e">
        <f>+#REF!</f>
        <v>#REF!</v>
      </c>
      <c r="D52" s="4" t="e">
        <f>+C52</f>
        <v>#REF!</v>
      </c>
      <c r="E52" s="4">
        <f t="shared" si="8"/>
        <v>-75000</v>
      </c>
      <c r="F52" s="30"/>
      <c r="G52" s="35"/>
      <c r="H52" s="63"/>
      <c r="I52" s="4">
        <v>-75000</v>
      </c>
      <c r="J52" s="64"/>
    </row>
    <row r="53" spans="1:10" s="6" customFormat="1" hidden="1" x14ac:dyDescent="0.2">
      <c r="A53" s="9"/>
      <c r="B53" s="13" t="s">
        <v>8</v>
      </c>
      <c r="C53" s="4">
        <v>0</v>
      </c>
      <c r="D53" s="4"/>
      <c r="E53" s="4">
        <f t="shared" si="8"/>
        <v>-1075</v>
      </c>
      <c r="F53" s="30"/>
      <c r="G53" s="35"/>
      <c r="H53" s="63"/>
      <c r="I53" s="4">
        <v>-1075</v>
      </c>
      <c r="J53" s="64"/>
    </row>
    <row r="54" spans="1:10" s="6" customFormat="1" hidden="1" x14ac:dyDescent="0.2">
      <c r="A54" s="9" t="s">
        <v>2</v>
      </c>
      <c r="B54" s="11" t="s">
        <v>29</v>
      </c>
      <c r="C54" s="4" t="e">
        <f>+#REF!</f>
        <v>#REF!</v>
      </c>
      <c r="D54" s="4" t="e">
        <f>+C54</f>
        <v>#REF!</v>
      </c>
      <c r="E54" s="4">
        <f t="shared" si="8"/>
        <v>0</v>
      </c>
      <c r="F54" s="30"/>
      <c r="G54" s="35"/>
      <c r="H54" s="63"/>
      <c r="I54" s="4"/>
      <c r="J54" s="64"/>
    </row>
    <row r="55" spans="1:10" s="17" customFormat="1" hidden="1" x14ac:dyDescent="0.2">
      <c r="A55" s="16" t="s">
        <v>2</v>
      </c>
      <c r="B55" s="28" t="s">
        <v>19</v>
      </c>
      <c r="C55" s="4" t="e">
        <f>+#REF!</f>
        <v>#REF!</v>
      </c>
      <c r="D55" s="4" t="e">
        <f>+C55</f>
        <v>#REF!</v>
      </c>
      <c r="E55" s="4">
        <f t="shared" si="8"/>
        <v>0</v>
      </c>
      <c r="F55" s="14" t="s">
        <v>22</v>
      </c>
      <c r="G55" s="36"/>
      <c r="H55" s="66"/>
      <c r="I55" s="4"/>
      <c r="J55" s="67"/>
    </row>
    <row r="56" spans="1:10" s="15" customFormat="1" hidden="1" x14ac:dyDescent="0.2">
      <c r="A56" s="20"/>
      <c r="B56" s="22" t="s">
        <v>17</v>
      </c>
      <c r="C56" s="24" t="e">
        <f t="shared" ref="C56:J56" si="9">+SUM(C47:C55)</f>
        <v>#REF!</v>
      </c>
      <c r="D56" s="24" t="e">
        <f t="shared" si="9"/>
        <v>#REF!</v>
      </c>
      <c r="E56" s="24">
        <f t="shared" si="9"/>
        <v>-103513</v>
      </c>
      <c r="F56" s="24">
        <f t="shared" si="9"/>
        <v>0</v>
      </c>
      <c r="G56" s="24">
        <f t="shared" si="9"/>
        <v>0</v>
      </c>
      <c r="H56" s="24">
        <f t="shared" si="9"/>
        <v>0</v>
      </c>
      <c r="I56" s="24">
        <f t="shared" si="9"/>
        <v>-103513</v>
      </c>
      <c r="J56" s="68">
        <f t="shared" si="9"/>
        <v>0</v>
      </c>
    </row>
    <row r="57" spans="1:10" s="15" customFormat="1" hidden="1" x14ac:dyDescent="0.2">
      <c r="A57" s="20"/>
      <c r="B57" s="22" t="s">
        <v>41</v>
      </c>
      <c r="C57" s="49"/>
      <c r="D57" s="49"/>
      <c r="E57" s="49"/>
      <c r="F57" s="32"/>
      <c r="G57" s="38"/>
      <c r="H57" s="70"/>
      <c r="I57" s="4"/>
      <c r="J57" s="71"/>
    </row>
    <row r="58" spans="1:10" s="15" customFormat="1" hidden="1" x14ac:dyDescent="0.2">
      <c r="A58" s="20"/>
      <c r="B58" s="11" t="s">
        <v>42</v>
      </c>
      <c r="C58" s="50" t="e">
        <f>+#REF!</f>
        <v>#REF!</v>
      </c>
      <c r="D58" s="4" t="e">
        <f>+C58</f>
        <v>#REF!</v>
      </c>
      <c r="E58" s="4">
        <f>+I58+J58</f>
        <v>0</v>
      </c>
      <c r="F58" s="32"/>
      <c r="G58" s="51"/>
      <c r="H58" s="70"/>
      <c r="I58" s="4">
        <v>0</v>
      </c>
      <c r="J58" s="71"/>
    </row>
    <row r="59" spans="1:10" s="15" customFormat="1" hidden="1" x14ac:dyDescent="0.2">
      <c r="A59" s="20"/>
      <c r="B59" s="11" t="s">
        <v>69</v>
      </c>
      <c r="C59" s="50">
        <v>393637</v>
      </c>
      <c r="D59" s="4"/>
      <c r="E59" s="4"/>
      <c r="F59" s="32"/>
      <c r="G59" s="74"/>
      <c r="H59" s="70"/>
      <c r="I59" s="4"/>
      <c r="J59" s="71"/>
    </row>
    <row r="60" spans="1:10" s="15" customFormat="1" hidden="1" x14ac:dyDescent="0.2">
      <c r="A60" s="20"/>
      <c r="B60" s="22" t="s">
        <v>43</v>
      </c>
      <c r="C60" s="24" t="e">
        <f>+SUM(C58:C59)</f>
        <v>#REF!</v>
      </c>
      <c r="D60" s="24" t="e">
        <f>+SUM(D58:D58)</f>
        <v>#REF!</v>
      </c>
      <c r="E60" s="24">
        <f t="shared" ref="E60:J60" si="10">+SUM(E58)</f>
        <v>0</v>
      </c>
      <c r="F60" s="24">
        <f t="shared" si="10"/>
        <v>0</v>
      </c>
      <c r="G60" s="24">
        <f t="shared" si="10"/>
        <v>0</v>
      </c>
      <c r="H60" s="24">
        <f t="shared" si="10"/>
        <v>0</v>
      </c>
      <c r="I60" s="24">
        <f t="shared" si="10"/>
        <v>0</v>
      </c>
      <c r="J60" s="68">
        <f t="shared" si="10"/>
        <v>0</v>
      </c>
    </row>
    <row r="61" spans="1:10" s="6" customFormat="1" hidden="1" x14ac:dyDescent="0.2">
      <c r="A61" s="9"/>
      <c r="B61" s="22" t="s">
        <v>52</v>
      </c>
      <c r="C61" s="52"/>
      <c r="D61" s="52"/>
      <c r="E61" s="7"/>
      <c r="F61" s="30"/>
      <c r="G61" s="35"/>
      <c r="H61" s="63"/>
      <c r="I61" s="4"/>
      <c r="J61" s="64"/>
    </row>
    <row r="62" spans="1:10" s="6" customFormat="1" hidden="1" x14ac:dyDescent="0.2">
      <c r="A62" s="9"/>
      <c r="B62" s="11" t="s">
        <v>65</v>
      </c>
      <c r="C62" s="52"/>
      <c r="D62" s="52"/>
      <c r="E62" s="4">
        <f>+I62+J62</f>
        <v>-19575</v>
      </c>
      <c r="F62" s="30"/>
      <c r="G62" s="35"/>
      <c r="H62" s="63"/>
      <c r="I62" s="4">
        <v>-19575</v>
      </c>
      <c r="J62" s="64"/>
    </row>
    <row r="63" spans="1:10" s="6" customFormat="1" ht="15" hidden="1" customHeight="1" x14ac:dyDescent="0.2">
      <c r="A63" s="9"/>
      <c r="B63" s="11" t="s">
        <v>4</v>
      </c>
      <c r="C63" s="4" t="e">
        <f>+#REF!</f>
        <v>#REF!</v>
      </c>
      <c r="D63" s="4" t="e">
        <f>+C63</f>
        <v>#REF!</v>
      </c>
      <c r="E63" s="4">
        <f>+I63+J63</f>
        <v>0</v>
      </c>
      <c r="F63" s="30"/>
      <c r="G63" s="35"/>
      <c r="H63" s="63"/>
      <c r="I63" s="4"/>
      <c r="J63" s="64"/>
    </row>
    <row r="64" spans="1:10" s="6" customFormat="1" ht="15.75" hidden="1" customHeight="1" x14ac:dyDescent="0.2">
      <c r="A64" s="9"/>
      <c r="B64" s="11" t="s">
        <v>53</v>
      </c>
      <c r="C64" s="4" t="e">
        <f>+#REF!</f>
        <v>#REF!</v>
      </c>
      <c r="D64" s="4" t="e">
        <f>+C64</f>
        <v>#REF!</v>
      </c>
      <c r="E64" s="4">
        <f>+I64+J64</f>
        <v>0</v>
      </c>
      <c r="F64" s="30"/>
      <c r="G64" s="35"/>
      <c r="H64" s="63"/>
      <c r="I64" s="4"/>
      <c r="J64" s="64"/>
    </row>
    <row r="65" spans="1:10" s="6" customFormat="1" ht="18" hidden="1" customHeight="1" x14ac:dyDescent="0.2">
      <c r="A65" s="9"/>
      <c r="B65" s="22" t="s">
        <v>18</v>
      </c>
      <c r="C65" s="33" t="e">
        <f>+SUM(C63:C64)</f>
        <v>#REF!</v>
      </c>
      <c r="D65" s="33" t="e">
        <f>+SUM(D63:D64)</f>
        <v>#REF!</v>
      </c>
      <c r="E65" s="33">
        <f t="shared" ref="E65:J65" si="11">+SUM(E61:E64)</f>
        <v>-19575</v>
      </c>
      <c r="F65" s="33">
        <f t="shared" si="11"/>
        <v>0</v>
      </c>
      <c r="G65" s="33">
        <f t="shared" si="11"/>
        <v>0</v>
      </c>
      <c r="H65" s="33">
        <f t="shared" si="11"/>
        <v>0</v>
      </c>
      <c r="I65" s="33">
        <f t="shared" si="11"/>
        <v>-19575</v>
      </c>
      <c r="J65" s="72">
        <f t="shared" si="11"/>
        <v>0</v>
      </c>
    </row>
    <row r="66" spans="1:10" ht="13.5" hidden="1" customHeight="1" x14ac:dyDescent="0.2">
      <c r="A66" s="1"/>
      <c r="B66" s="22" t="s">
        <v>10</v>
      </c>
      <c r="C66" s="4" t="e">
        <f>+C65+C56+C46+C39+C35+C30+C20+C60</f>
        <v>#REF!</v>
      </c>
      <c r="D66" s="4" t="e">
        <f t="shared" ref="D66:J66" si="12">+D65+D56+D46+D39+D35+D30+D20+D60</f>
        <v>#REF!</v>
      </c>
      <c r="E66" s="4" t="e">
        <f t="shared" si="12"/>
        <v>#REF!</v>
      </c>
      <c r="F66" s="4">
        <f t="shared" si="12"/>
        <v>-17292</v>
      </c>
      <c r="G66" s="4">
        <f t="shared" si="12"/>
        <v>0</v>
      </c>
      <c r="H66" s="4">
        <f t="shared" si="12"/>
        <v>0</v>
      </c>
      <c r="I66" s="4">
        <f t="shared" si="12"/>
        <v>-804778.72652262868</v>
      </c>
      <c r="J66" s="4">
        <f t="shared" si="12"/>
        <v>-26991</v>
      </c>
    </row>
    <row r="67" spans="1:10" ht="13.5" hidden="1" thickBot="1" x14ac:dyDescent="0.25">
      <c r="B67" s="73" t="s">
        <v>61</v>
      </c>
      <c r="C67" s="4" t="e">
        <f>+C13-C66</f>
        <v>#REF!</v>
      </c>
      <c r="D67" s="4"/>
      <c r="E67" s="4"/>
      <c r="F67" s="4"/>
      <c r="G67" s="4"/>
      <c r="H67" s="4"/>
      <c r="I67" s="4"/>
      <c r="J67" s="4"/>
    </row>
    <row r="68" spans="1:10" hidden="1" x14ac:dyDescent="0.2"/>
  </sheetData>
  <mergeCells count="2">
    <mergeCell ref="B1:J1"/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22" sqref="D22"/>
    </sheetView>
  </sheetViews>
  <sheetFormatPr defaultRowHeight="12.75" x14ac:dyDescent="0.2"/>
  <cols>
    <col min="1" max="1" width="55.28515625" customWidth="1"/>
    <col min="3" max="3" width="9.28515625" bestFit="1" customWidth="1"/>
  </cols>
  <sheetData>
    <row r="1" spans="1:3" x14ac:dyDescent="0.2">
      <c r="A1" s="25" t="s">
        <v>1</v>
      </c>
      <c r="B1" s="26" t="s">
        <v>232</v>
      </c>
    </row>
    <row r="2" spans="1:3" x14ac:dyDescent="0.2">
      <c r="A2" s="80" t="s">
        <v>82</v>
      </c>
      <c r="B2" s="4"/>
    </row>
    <row r="3" spans="1:3" s="6" customFormat="1" ht="15" customHeight="1" x14ac:dyDescent="0.2">
      <c r="A3" s="89" t="s">
        <v>72</v>
      </c>
      <c r="B3" s="4">
        <v>83004</v>
      </c>
    </row>
    <row r="4" spans="1:3" s="6" customFormat="1" x14ac:dyDescent="0.2">
      <c r="A4" s="89" t="s">
        <v>70</v>
      </c>
      <c r="B4" s="4">
        <v>26660</v>
      </c>
    </row>
    <row r="5" spans="1:3" s="6" customFormat="1" hidden="1" x14ac:dyDescent="0.2">
      <c r="A5" s="89" t="s">
        <v>71</v>
      </c>
      <c r="B5" s="4"/>
    </row>
    <row r="6" spans="1:3" s="6" customFormat="1" hidden="1" x14ac:dyDescent="0.2">
      <c r="A6" s="89" t="s">
        <v>73</v>
      </c>
      <c r="B6" s="4"/>
    </row>
    <row r="7" spans="1:3" s="6" customFormat="1" ht="15" hidden="1" customHeight="1" x14ac:dyDescent="0.2">
      <c r="A7" s="89" t="s">
        <v>84</v>
      </c>
      <c r="B7" s="4"/>
    </row>
    <row r="8" spans="1:3" s="17" customFormat="1" ht="15" customHeight="1" x14ac:dyDescent="0.2">
      <c r="A8" s="89" t="s">
        <v>106</v>
      </c>
      <c r="B8" s="4">
        <v>134000</v>
      </c>
    </row>
    <row r="9" spans="1:3" s="6" customFormat="1" ht="15.75" customHeight="1" x14ac:dyDescent="0.2">
      <c r="A9" s="89" t="s">
        <v>102</v>
      </c>
      <c r="B9" s="4">
        <v>20000</v>
      </c>
    </row>
    <row r="10" spans="1:3" s="6" customFormat="1" x14ac:dyDescent="0.2">
      <c r="A10" s="90" t="s">
        <v>85</v>
      </c>
      <c r="B10" s="86">
        <v>3689589</v>
      </c>
    </row>
    <row r="11" spans="1:3" s="6" customFormat="1" ht="15.75" customHeight="1" x14ac:dyDescent="0.2">
      <c r="A11" s="89" t="s">
        <v>86</v>
      </c>
      <c r="B11" s="4">
        <v>97000</v>
      </c>
    </row>
    <row r="12" spans="1:3" s="6" customFormat="1" ht="15.75" customHeight="1" x14ac:dyDescent="0.2">
      <c r="A12" s="89" t="s">
        <v>92</v>
      </c>
      <c r="B12" s="4">
        <v>67000</v>
      </c>
    </row>
    <row r="13" spans="1:3" s="6" customFormat="1" x14ac:dyDescent="0.2">
      <c r="A13" s="80" t="s">
        <v>83</v>
      </c>
      <c r="B13" s="23">
        <f>+SUM(B3:B12)</f>
        <v>4117253</v>
      </c>
      <c r="C13" s="96"/>
    </row>
    <row r="14" spans="1:3" s="6" customFormat="1" x14ac:dyDescent="0.2">
      <c r="A14" s="80" t="s">
        <v>80</v>
      </c>
      <c r="B14" s="4"/>
    </row>
    <row r="15" spans="1:3" s="6" customFormat="1" x14ac:dyDescent="0.2">
      <c r="A15" s="91" t="s">
        <v>91</v>
      </c>
      <c r="B15" s="86">
        <v>323618</v>
      </c>
    </row>
    <row r="16" spans="1:3" s="6" customFormat="1" x14ac:dyDescent="0.2">
      <c r="A16" s="92" t="s">
        <v>90</v>
      </c>
      <c r="B16" s="4">
        <v>14150</v>
      </c>
    </row>
    <row r="17" spans="1:3" s="17" customFormat="1" hidden="1" x14ac:dyDescent="0.2">
      <c r="A17" s="82" t="s">
        <v>6</v>
      </c>
      <c r="B17" s="4"/>
    </row>
    <row r="18" spans="1:3" s="6" customFormat="1" ht="16.5" customHeight="1" x14ac:dyDescent="0.2">
      <c r="A18" s="82" t="s">
        <v>7</v>
      </c>
      <c r="B18" s="86"/>
    </row>
    <row r="19" spans="1:3" s="6" customFormat="1" x14ac:dyDescent="0.2">
      <c r="A19" s="80" t="s">
        <v>15</v>
      </c>
      <c r="B19" s="24">
        <f>+SUM(B14:B18)</f>
        <v>337768</v>
      </c>
      <c r="C19" s="96"/>
    </row>
    <row r="20" spans="1:3" s="6" customFormat="1" x14ac:dyDescent="0.2">
      <c r="A20" s="80" t="s">
        <v>78</v>
      </c>
      <c r="B20" s="4"/>
    </row>
    <row r="21" spans="1:3" s="6" customFormat="1" ht="13.5" customHeight="1" x14ac:dyDescent="0.2">
      <c r="A21" s="83" t="s">
        <v>89</v>
      </c>
      <c r="B21" s="4">
        <v>977000</v>
      </c>
    </row>
    <row r="22" spans="1:3" s="6" customFormat="1" ht="14.25" customHeight="1" x14ac:dyDescent="0.2">
      <c r="A22" s="83" t="s">
        <v>40</v>
      </c>
      <c r="B22" s="4"/>
    </row>
    <row r="23" spans="1:3" s="6" customFormat="1" x14ac:dyDescent="0.2">
      <c r="A23" s="80" t="s">
        <v>79</v>
      </c>
      <c r="B23" s="24">
        <f>+SUM(B20:B22)</f>
        <v>977000</v>
      </c>
      <c r="C23" s="96"/>
    </row>
    <row r="24" spans="1:3" s="6" customFormat="1" x14ac:dyDescent="0.2">
      <c r="A24" s="80" t="s">
        <v>81</v>
      </c>
      <c r="B24" s="4"/>
    </row>
    <row r="25" spans="1:3" s="6" customFormat="1" x14ac:dyDescent="0.2">
      <c r="A25" s="82" t="s">
        <v>48</v>
      </c>
      <c r="B25" s="79">
        <v>141000</v>
      </c>
    </row>
    <row r="26" spans="1:3" s="6" customFormat="1" x14ac:dyDescent="0.2">
      <c r="A26" s="81" t="s">
        <v>31</v>
      </c>
      <c r="B26" s="79">
        <v>65232</v>
      </c>
    </row>
    <row r="27" spans="1:3" s="19" customFormat="1" x14ac:dyDescent="0.2">
      <c r="A27" s="87" t="s">
        <v>88</v>
      </c>
      <c r="B27" s="79">
        <v>85127</v>
      </c>
    </row>
    <row r="28" spans="1:3" s="19" customFormat="1" x14ac:dyDescent="0.2">
      <c r="A28" s="94" t="s">
        <v>101</v>
      </c>
      <c r="B28" s="79">
        <v>10000</v>
      </c>
    </row>
    <row r="29" spans="1:3" s="6" customFormat="1" x14ac:dyDescent="0.2">
      <c r="A29" s="82" t="s">
        <v>30</v>
      </c>
      <c r="B29" s="85">
        <v>262424</v>
      </c>
    </row>
    <row r="30" spans="1:3" s="17" customFormat="1" x14ac:dyDescent="0.2">
      <c r="A30" s="83" t="s">
        <v>105</v>
      </c>
      <c r="B30" s="86">
        <v>51527</v>
      </c>
    </row>
    <row r="31" spans="1:3" s="17" customFormat="1" x14ac:dyDescent="0.2">
      <c r="A31" s="80" t="s">
        <v>57</v>
      </c>
      <c r="B31" s="24">
        <f>+SUM(B24:B30)</f>
        <v>615310</v>
      </c>
      <c r="C31" s="96"/>
    </row>
    <row r="32" spans="1:3" s="6" customFormat="1" x14ac:dyDescent="0.2">
      <c r="A32" s="80" t="s">
        <v>16</v>
      </c>
      <c r="B32" s="4"/>
    </row>
    <row r="33" spans="1:4" s="6" customFormat="1" x14ac:dyDescent="0.2">
      <c r="A33" s="87" t="s">
        <v>99</v>
      </c>
      <c r="B33" s="4">
        <v>285525</v>
      </c>
    </row>
    <row r="34" spans="1:4" s="6" customFormat="1" x14ac:dyDescent="0.2">
      <c r="A34" s="87" t="s">
        <v>93</v>
      </c>
      <c r="B34" s="4">
        <v>5000</v>
      </c>
    </row>
    <row r="35" spans="1:4" s="6" customFormat="1" x14ac:dyDescent="0.2">
      <c r="A35" s="87" t="s">
        <v>94</v>
      </c>
      <c r="B35" s="4">
        <v>2000</v>
      </c>
    </row>
    <row r="36" spans="1:4" s="19" customFormat="1" hidden="1" x14ac:dyDescent="0.2">
      <c r="A36" s="81" t="s">
        <v>28</v>
      </c>
      <c r="B36" s="86"/>
    </row>
    <row r="37" spans="1:4" s="6" customFormat="1" hidden="1" x14ac:dyDescent="0.2">
      <c r="A37" s="93" t="s">
        <v>58</v>
      </c>
      <c r="B37" s="86"/>
    </row>
    <row r="38" spans="1:4" s="6" customFormat="1" hidden="1" x14ac:dyDescent="0.2">
      <c r="A38" s="83" t="s">
        <v>95</v>
      </c>
      <c r="B38" s="86"/>
    </row>
    <row r="39" spans="1:4" s="17" customFormat="1" hidden="1" x14ac:dyDescent="0.2">
      <c r="A39" s="83" t="s">
        <v>96</v>
      </c>
      <c r="B39" s="86"/>
    </row>
    <row r="40" spans="1:4" s="15" customFormat="1" x14ac:dyDescent="0.2">
      <c r="A40" s="80" t="s">
        <v>17</v>
      </c>
      <c r="B40" s="24">
        <f>+SUM(B32:B39)</f>
        <v>292525</v>
      </c>
      <c r="C40" s="96"/>
    </row>
    <row r="41" spans="1:4" s="6" customFormat="1" x14ac:dyDescent="0.2">
      <c r="A41" s="80" t="s">
        <v>52</v>
      </c>
      <c r="B41" s="52"/>
    </row>
    <row r="42" spans="1:4" s="6" customFormat="1" x14ac:dyDescent="0.2">
      <c r="A42" s="83" t="s">
        <v>87</v>
      </c>
      <c r="B42" s="52"/>
    </row>
    <row r="43" spans="1:4" s="6" customFormat="1" ht="15" customHeight="1" x14ac:dyDescent="0.2">
      <c r="A43" s="82" t="s">
        <v>4</v>
      </c>
      <c r="B43" s="7">
        <v>11519</v>
      </c>
      <c r="D43" s="95"/>
    </row>
    <row r="44" spans="1:4" s="6" customFormat="1" ht="15" customHeight="1" x14ac:dyDescent="0.2">
      <c r="A44" s="83" t="s">
        <v>100</v>
      </c>
      <c r="B44" s="4">
        <v>12533</v>
      </c>
      <c r="D44" s="95"/>
    </row>
    <row r="45" spans="1:4" s="6" customFormat="1" ht="15" customHeight="1" x14ac:dyDescent="0.2">
      <c r="A45" s="83" t="s">
        <v>97</v>
      </c>
      <c r="B45" s="4">
        <v>3105</v>
      </c>
      <c r="D45" s="95"/>
    </row>
    <row r="46" spans="1:4" s="6" customFormat="1" ht="15.75" customHeight="1" x14ac:dyDescent="0.2">
      <c r="A46" s="83" t="s">
        <v>103</v>
      </c>
      <c r="B46" s="86"/>
    </row>
    <row r="47" spans="1:4" s="6" customFormat="1" ht="15.75" customHeight="1" x14ac:dyDescent="0.2">
      <c r="A47" s="83" t="s">
        <v>104</v>
      </c>
      <c r="B47" s="86"/>
    </row>
    <row r="48" spans="1:4" s="6" customFormat="1" ht="15.75" customHeight="1" x14ac:dyDescent="0.2">
      <c r="A48" s="83" t="s">
        <v>98</v>
      </c>
      <c r="B48" s="86"/>
    </row>
    <row r="49" spans="1:3" s="6" customFormat="1" ht="13.5" customHeight="1" x14ac:dyDescent="0.2">
      <c r="A49" s="80" t="s">
        <v>18</v>
      </c>
      <c r="B49" s="33">
        <f>+SUM(B42:B48)</f>
        <v>27157</v>
      </c>
      <c r="C49" s="96"/>
    </row>
    <row r="50" spans="1:3" ht="13.5" customHeight="1" x14ac:dyDescent="0.2">
      <c r="A50" s="80" t="s">
        <v>10</v>
      </c>
      <c r="B50" s="78">
        <f>+B49+B40+B31+B23+B19+B13+1</f>
        <v>6367014</v>
      </c>
    </row>
    <row r="53" spans="1:3" x14ac:dyDescent="0.2">
      <c r="B53" s="84"/>
    </row>
    <row r="57" spans="1:3" x14ac:dyDescent="0.2">
      <c r="B57" s="8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B1"/>
    </sheetView>
  </sheetViews>
  <sheetFormatPr defaultRowHeight="12.75" x14ac:dyDescent="0.2"/>
  <cols>
    <col min="1" max="1" width="79.5703125" bestFit="1" customWidth="1"/>
    <col min="2" max="2" width="12.7109375" bestFit="1" customWidth="1"/>
  </cols>
  <sheetData>
    <row r="1" spans="1:5" x14ac:dyDescent="0.2">
      <c r="A1" s="25" t="s">
        <v>1</v>
      </c>
      <c r="B1" s="26" t="s">
        <v>232</v>
      </c>
    </row>
    <row r="2" spans="1:5" x14ac:dyDescent="0.2">
      <c r="A2" s="103" t="s">
        <v>82</v>
      </c>
      <c r="B2" s="104"/>
    </row>
    <row r="3" spans="1:5" s="108" customFormat="1" x14ac:dyDescent="0.2">
      <c r="A3" s="106" t="s">
        <v>72</v>
      </c>
      <c r="B3" s="107">
        <v>29000</v>
      </c>
    </row>
    <row r="4" spans="1:5" s="17" customFormat="1" ht="15" customHeight="1" x14ac:dyDescent="0.2">
      <c r="A4" s="106" t="s">
        <v>75</v>
      </c>
      <c r="B4" s="107">
        <v>133994</v>
      </c>
    </row>
    <row r="5" spans="1:5" s="108" customFormat="1" ht="13.5" customHeight="1" x14ac:dyDescent="0.2">
      <c r="A5" s="109" t="s">
        <v>85</v>
      </c>
      <c r="B5" s="107">
        <v>4005934</v>
      </c>
    </row>
    <row r="6" spans="1:5" s="108" customFormat="1" x14ac:dyDescent="0.2">
      <c r="A6" s="109" t="s">
        <v>107</v>
      </c>
      <c r="B6" s="107">
        <v>84000</v>
      </c>
    </row>
    <row r="7" spans="1:5" s="108" customFormat="1" ht="15.75" customHeight="1" x14ac:dyDescent="0.2">
      <c r="A7" s="106" t="s">
        <v>86</v>
      </c>
      <c r="B7" s="107">
        <v>91179</v>
      </c>
    </row>
    <row r="8" spans="1:5" s="108" customFormat="1" ht="15.75" customHeight="1" x14ac:dyDescent="0.2">
      <c r="A8" s="106" t="s">
        <v>108</v>
      </c>
      <c r="B8" s="107">
        <v>180360</v>
      </c>
    </row>
    <row r="9" spans="1:5" s="108" customFormat="1" x14ac:dyDescent="0.2">
      <c r="A9" s="110" t="s">
        <v>83</v>
      </c>
      <c r="B9" s="23">
        <f>SUM(B3:B8)</f>
        <v>4524467</v>
      </c>
    </row>
    <row r="10" spans="1:5" s="108" customFormat="1" x14ac:dyDescent="0.2">
      <c r="A10" s="110" t="s">
        <v>80</v>
      </c>
      <c r="B10" s="107"/>
    </row>
    <row r="11" spans="1:5" s="108" customFormat="1" x14ac:dyDescent="0.2">
      <c r="A11" s="112" t="s">
        <v>109</v>
      </c>
      <c r="B11" s="107">
        <v>283772</v>
      </c>
    </row>
    <row r="12" spans="1:5" s="108" customFormat="1" x14ac:dyDescent="0.2">
      <c r="A12" s="110" t="s">
        <v>15</v>
      </c>
      <c r="B12" s="68">
        <f>SUM(B11)</f>
        <v>283772</v>
      </c>
    </row>
    <row r="13" spans="1:5" s="108" customFormat="1" x14ac:dyDescent="0.2">
      <c r="A13" s="110" t="s">
        <v>78</v>
      </c>
      <c r="B13" s="107"/>
    </row>
    <row r="14" spans="1:5" s="108" customFormat="1" ht="13.5" customHeight="1" x14ac:dyDescent="0.2">
      <c r="A14" s="113" t="s">
        <v>89</v>
      </c>
      <c r="B14" s="107">
        <v>1027186</v>
      </c>
    </row>
    <row r="15" spans="1:5" s="108" customFormat="1" ht="14.25" customHeight="1" x14ac:dyDescent="0.2">
      <c r="A15" s="113" t="s">
        <v>110</v>
      </c>
      <c r="B15" s="107">
        <v>162625</v>
      </c>
      <c r="E15" s="114"/>
    </row>
    <row r="16" spans="1:5" s="108" customFormat="1" x14ac:dyDescent="0.2">
      <c r="A16" s="110" t="s">
        <v>79</v>
      </c>
      <c r="B16" s="68">
        <f>SUM(B14:B15)</f>
        <v>1189811</v>
      </c>
    </row>
    <row r="17" spans="1:2" s="108" customFormat="1" x14ac:dyDescent="0.2">
      <c r="A17" s="110" t="s">
        <v>81</v>
      </c>
      <c r="B17" s="107"/>
    </row>
    <row r="18" spans="1:2" s="108" customFormat="1" x14ac:dyDescent="0.2">
      <c r="A18" s="113" t="s">
        <v>48</v>
      </c>
      <c r="B18" s="107">
        <v>141000</v>
      </c>
    </row>
    <row r="19" spans="1:2" s="108" customFormat="1" x14ac:dyDescent="0.2">
      <c r="A19" s="109" t="s">
        <v>31</v>
      </c>
      <c r="B19" s="107">
        <v>33811</v>
      </c>
    </row>
    <row r="20" spans="1:2" s="19" customFormat="1" x14ac:dyDescent="0.2">
      <c r="A20" s="109" t="s">
        <v>88</v>
      </c>
      <c r="B20" s="107">
        <v>74426</v>
      </c>
    </row>
    <row r="21" spans="1:2" s="19" customFormat="1" x14ac:dyDescent="0.2">
      <c r="A21" s="109" t="s">
        <v>101</v>
      </c>
      <c r="B21" s="107">
        <v>10000</v>
      </c>
    </row>
    <row r="22" spans="1:2" s="108" customFormat="1" x14ac:dyDescent="0.2">
      <c r="A22" s="113" t="s">
        <v>30</v>
      </c>
      <c r="B22" s="107">
        <v>280611</v>
      </c>
    </row>
    <row r="23" spans="1:2" s="17" customFormat="1" x14ac:dyDescent="0.2">
      <c r="A23" s="110" t="s">
        <v>57</v>
      </c>
      <c r="B23" s="68">
        <f>SUM(B18:B22)</f>
        <v>539848</v>
      </c>
    </row>
    <row r="24" spans="1:2" s="108" customFormat="1" x14ac:dyDescent="0.2">
      <c r="A24" s="110" t="s">
        <v>16</v>
      </c>
      <c r="B24" s="107"/>
    </row>
    <row r="25" spans="1:2" s="108" customFormat="1" x14ac:dyDescent="0.2">
      <c r="A25" s="109" t="s">
        <v>47</v>
      </c>
      <c r="B25" s="107">
        <v>304334</v>
      </c>
    </row>
    <row r="26" spans="1:2" s="15" customFormat="1" x14ac:dyDescent="0.2">
      <c r="A26" s="110" t="s">
        <v>17</v>
      </c>
      <c r="B26" s="68">
        <f>SUM(B25)</f>
        <v>304334</v>
      </c>
    </row>
    <row r="27" spans="1:2" s="108" customFormat="1" x14ac:dyDescent="0.2">
      <c r="A27" s="110" t="s">
        <v>52</v>
      </c>
      <c r="B27" s="115"/>
    </row>
    <row r="28" spans="1:2" s="108" customFormat="1" ht="15" customHeight="1" x14ac:dyDescent="0.2">
      <c r="A28" s="113" t="s">
        <v>4</v>
      </c>
      <c r="B28" s="107">
        <v>11519</v>
      </c>
    </row>
    <row r="29" spans="1:2" s="108" customFormat="1" ht="15.75" customHeight="1" x14ac:dyDescent="0.2">
      <c r="A29" s="113" t="s">
        <v>111</v>
      </c>
      <c r="B29" s="107">
        <v>3105</v>
      </c>
    </row>
    <row r="30" spans="1:2" s="108" customFormat="1" ht="13.5" customHeight="1" x14ac:dyDescent="0.2">
      <c r="A30" s="110" t="s">
        <v>18</v>
      </c>
      <c r="B30" s="33">
        <f>SUM(B28:B29)</f>
        <v>14624</v>
      </c>
    </row>
    <row r="31" spans="1:2" ht="13.5" customHeight="1" x14ac:dyDescent="0.2">
      <c r="A31" s="110" t="s">
        <v>10</v>
      </c>
      <c r="B31" s="78">
        <f>SUM(B9+B12+B16+B23+B26+B30)</f>
        <v>6856856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B1"/>
    </sheetView>
  </sheetViews>
  <sheetFormatPr defaultRowHeight="12.75" x14ac:dyDescent="0.2"/>
  <cols>
    <col min="1" max="1" width="78.28515625" customWidth="1"/>
    <col min="2" max="2" width="10.7109375" customWidth="1"/>
  </cols>
  <sheetData>
    <row r="1" spans="1:4" x14ac:dyDescent="0.2">
      <c r="A1" s="25" t="s">
        <v>1</v>
      </c>
      <c r="B1" s="26" t="s">
        <v>232</v>
      </c>
    </row>
    <row r="2" spans="1:4" x14ac:dyDescent="0.2">
      <c r="A2" s="103" t="s">
        <v>82</v>
      </c>
      <c r="B2" s="58"/>
    </row>
    <row r="3" spans="1:4" s="108" customFormat="1" x14ac:dyDescent="0.2">
      <c r="A3" s="106" t="s">
        <v>72</v>
      </c>
      <c r="B3" s="79">
        <v>29000</v>
      </c>
    </row>
    <row r="4" spans="1:4" s="17" customFormat="1" ht="15" customHeight="1" x14ac:dyDescent="0.2">
      <c r="A4" s="106" t="s">
        <v>75</v>
      </c>
      <c r="B4" s="79">
        <v>211849</v>
      </c>
    </row>
    <row r="5" spans="1:4" s="108" customFormat="1" ht="13.5" customHeight="1" x14ac:dyDescent="0.2">
      <c r="A5" s="109" t="s">
        <v>85</v>
      </c>
      <c r="B5" s="79">
        <v>4263980</v>
      </c>
    </row>
    <row r="6" spans="1:4" s="108" customFormat="1" x14ac:dyDescent="0.2">
      <c r="A6" s="109" t="s">
        <v>107</v>
      </c>
      <c r="B6" s="79"/>
    </row>
    <row r="7" spans="1:4" s="108" customFormat="1" ht="15.75" customHeight="1" x14ac:dyDescent="0.2">
      <c r="A7" s="106" t="s">
        <v>86</v>
      </c>
      <c r="B7" s="79">
        <v>199999.99999999948</v>
      </c>
    </row>
    <row r="8" spans="1:4" s="108" customFormat="1" ht="15.75" customHeight="1" x14ac:dyDescent="0.2">
      <c r="A8" s="106" t="s">
        <v>112</v>
      </c>
      <c r="B8" s="79">
        <v>239635.99999999939</v>
      </c>
    </row>
    <row r="9" spans="1:4" s="108" customFormat="1" x14ac:dyDescent="0.2">
      <c r="A9" s="110" t="s">
        <v>83</v>
      </c>
      <c r="B9" s="23">
        <f t="shared" ref="B9" si="0">SUM(B3:B8)</f>
        <v>4944464.9999999981</v>
      </c>
    </row>
    <row r="10" spans="1:4" s="108" customFormat="1" x14ac:dyDescent="0.2">
      <c r="A10" s="110" t="s">
        <v>80</v>
      </c>
      <c r="B10" s="87"/>
    </row>
    <row r="11" spans="1:4" s="108" customFormat="1" x14ac:dyDescent="0.2">
      <c r="A11" s="112" t="s">
        <v>109</v>
      </c>
      <c r="B11" s="79">
        <v>310618</v>
      </c>
    </row>
    <row r="12" spans="1:4" s="108" customFormat="1" x14ac:dyDescent="0.2">
      <c r="A12" s="110" t="s">
        <v>15</v>
      </c>
      <c r="B12" s="24">
        <f t="shared" ref="B12" si="1">SUM(B11)</f>
        <v>310618</v>
      </c>
    </row>
    <row r="13" spans="1:4" s="108" customFormat="1" x14ac:dyDescent="0.2">
      <c r="A13" s="110" t="s">
        <v>78</v>
      </c>
      <c r="B13" s="87"/>
    </row>
    <row r="14" spans="1:4" s="108" customFormat="1" ht="13.5" customHeight="1" x14ac:dyDescent="0.2">
      <c r="A14" s="113" t="s">
        <v>89</v>
      </c>
      <c r="B14" s="79">
        <v>1218551</v>
      </c>
    </row>
    <row r="15" spans="1:4" s="108" customFormat="1" ht="14.25" customHeight="1" x14ac:dyDescent="0.2">
      <c r="A15" s="113" t="s">
        <v>113</v>
      </c>
      <c r="B15" s="79">
        <v>138037</v>
      </c>
      <c r="D15" s="114"/>
    </row>
    <row r="16" spans="1:4" s="108" customFormat="1" x14ac:dyDescent="0.2">
      <c r="A16" s="110" t="s">
        <v>79</v>
      </c>
      <c r="B16" s="24">
        <f t="shared" ref="B16" si="2">SUM(B14:B15)</f>
        <v>1356588</v>
      </c>
    </row>
    <row r="17" spans="1:2" s="108" customFormat="1" x14ac:dyDescent="0.2">
      <c r="A17" s="110" t="s">
        <v>81</v>
      </c>
      <c r="B17" s="87"/>
    </row>
    <row r="18" spans="1:2" s="108" customFormat="1" x14ac:dyDescent="0.2">
      <c r="A18" s="113" t="s">
        <v>48</v>
      </c>
      <c r="B18" s="116">
        <v>228000</v>
      </c>
    </row>
    <row r="19" spans="1:2" s="108" customFormat="1" x14ac:dyDescent="0.2">
      <c r="A19" s="109" t="s">
        <v>31</v>
      </c>
      <c r="B19" s="116">
        <v>110446</v>
      </c>
    </row>
    <row r="20" spans="1:2" s="19" customFormat="1" x14ac:dyDescent="0.2">
      <c r="A20" s="109" t="s">
        <v>88</v>
      </c>
      <c r="B20" s="116">
        <v>81250</v>
      </c>
    </row>
    <row r="21" spans="1:2" s="19" customFormat="1" x14ac:dyDescent="0.2">
      <c r="A21" s="109" t="s">
        <v>101</v>
      </c>
      <c r="B21" s="117"/>
    </row>
    <row r="22" spans="1:2" s="108" customFormat="1" x14ac:dyDescent="0.2">
      <c r="A22" s="113" t="s">
        <v>30</v>
      </c>
      <c r="B22" s="116">
        <v>225613</v>
      </c>
    </row>
    <row r="23" spans="1:2" s="17" customFormat="1" x14ac:dyDescent="0.2">
      <c r="A23" s="110" t="s">
        <v>57</v>
      </c>
      <c r="B23" s="24">
        <f>SUM(B18:B22)</f>
        <v>645309</v>
      </c>
    </row>
    <row r="24" spans="1:2" s="108" customFormat="1" x14ac:dyDescent="0.2">
      <c r="A24" s="110" t="s">
        <v>16</v>
      </c>
      <c r="B24" s="87"/>
    </row>
    <row r="25" spans="1:2" s="108" customFormat="1" x14ac:dyDescent="0.2">
      <c r="A25" s="109" t="s">
        <v>47</v>
      </c>
      <c r="B25" s="116">
        <v>403446</v>
      </c>
    </row>
    <row r="26" spans="1:2" s="15" customFormat="1" x14ac:dyDescent="0.2">
      <c r="A26" s="110" t="s">
        <v>17</v>
      </c>
      <c r="B26" s="68">
        <f t="shared" ref="B26" si="3">SUM(B25)</f>
        <v>403446</v>
      </c>
    </row>
    <row r="27" spans="1:2" s="108" customFormat="1" x14ac:dyDescent="0.2">
      <c r="A27" s="110" t="s">
        <v>52</v>
      </c>
      <c r="B27" s="87"/>
    </row>
    <row r="28" spans="1:2" s="108" customFormat="1" ht="15" customHeight="1" x14ac:dyDescent="0.2">
      <c r="A28" s="113" t="s">
        <v>4</v>
      </c>
      <c r="B28" s="116">
        <v>11519</v>
      </c>
    </row>
    <row r="29" spans="1:2" s="108" customFormat="1" ht="15.75" customHeight="1" x14ac:dyDescent="0.2">
      <c r="A29" s="113" t="s">
        <v>111</v>
      </c>
      <c r="B29" s="116">
        <v>3105</v>
      </c>
    </row>
    <row r="30" spans="1:2" s="108" customFormat="1" ht="13.5" customHeight="1" x14ac:dyDescent="0.2">
      <c r="A30" s="110" t="s">
        <v>18</v>
      </c>
      <c r="B30" s="33">
        <f t="shared" ref="B30" si="4">SUM(B28:B29)</f>
        <v>14624</v>
      </c>
    </row>
    <row r="31" spans="1:2" ht="13.5" customHeight="1" x14ac:dyDescent="0.2">
      <c r="A31" s="110" t="s">
        <v>10</v>
      </c>
      <c r="B31" s="78">
        <f t="shared" ref="B31" si="5">SUM(B9+B12+B16+B23+B26+B30)</f>
        <v>7675049.9999999981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sqref="A1:B1"/>
    </sheetView>
  </sheetViews>
  <sheetFormatPr defaultRowHeight="12.75" x14ac:dyDescent="0.2"/>
  <cols>
    <col min="1" max="1" width="78.28515625" customWidth="1"/>
    <col min="2" max="2" width="15.28515625" customWidth="1"/>
  </cols>
  <sheetData>
    <row r="1" spans="1:2" x14ac:dyDescent="0.2">
      <c r="A1" s="25" t="s">
        <v>1</v>
      </c>
      <c r="B1" s="26" t="s">
        <v>232</v>
      </c>
    </row>
    <row r="2" spans="1:2" x14ac:dyDescent="0.2">
      <c r="A2" s="103" t="s">
        <v>82</v>
      </c>
      <c r="B2" s="104"/>
    </row>
    <row r="3" spans="1:2" x14ac:dyDescent="0.2">
      <c r="A3" s="109" t="s">
        <v>23</v>
      </c>
      <c r="B3" s="107">
        <v>517690.25</v>
      </c>
    </row>
    <row r="4" spans="1:2" x14ac:dyDescent="0.2">
      <c r="A4" s="109" t="s">
        <v>24</v>
      </c>
      <c r="B4" s="107">
        <v>50097</v>
      </c>
    </row>
    <row r="5" spans="1:2" x14ac:dyDescent="0.2">
      <c r="A5" s="109" t="s">
        <v>25</v>
      </c>
      <c r="B5" s="107">
        <v>133454</v>
      </c>
    </row>
    <row r="6" spans="1:2" x14ac:dyDescent="0.2">
      <c r="A6" s="109" t="s">
        <v>51</v>
      </c>
      <c r="B6" s="107">
        <v>107588</v>
      </c>
    </row>
    <row r="7" spans="1:2" s="108" customFormat="1" x14ac:dyDescent="0.2">
      <c r="A7" s="109" t="s">
        <v>26</v>
      </c>
      <c r="B7" s="107">
        <v>72750</v>
      </c>
    </row>
    <row r="8" spans="1:2" s="17" customFormat="1" x14ac:dyDescent="0.2">
      <c r="A8" s="106" t="s">
        <v>74</v>
      </c>
      <c r="B8" s="107">
        <v>24825</v>
      </c>
    </row>
    <row r="9" spans="1:2" s="108" customFormat="1" ht="15" customHeight="1" x14ac:dyDescent="0.2">
      <c r="A9" s="106" t="s">
        <v>72</v>
      </c>
      <c r="B9" s="107">
        <v>83002</v>
      </c>
    </row>
    <row r="10" spans="1:2" s="108" customFormat="1" x14ac:dyDescent="0.2">
      <c r="A10" s="106" t="s">
        <v>70</v>
      </c>
      <c r="B10" s="107">
        <v>26660</v>
      </c>
    </row>
    <row r="11" spans="1:2" s="108" customFormat="1" x14ac:dyDescent="0.2">
      <c r="A11" s="106" t="s">
        <v>71</v>
      </c>
      <c r="B11" s="107">
        <v>75154</v>
      </c>
    </row>
    <row r="12" spans="1:2" s="108" customFormat="1" x14ac:dyDescent="0.2">
      <c r="A12" s="106" t="s">
        <v>73</v>
      </c>
      <c r="B12" s="107">
        <v>27089</v>
      </c>
    </row>
    <row r="13" spans="1:2" s="108" customFormat="1" ht="15" customHeight="1" x14ac:dyDescent="0.2">
      <c r="A13" s="106" t="s">
        <v>84</v>
      </c>
      <c r="B13" s="107">
        <v>31348</v>
      </c>
    </row>
    <row r="14" spans="1:2" s="17" customFormat="1" ht="15" customHeight="1" x14ac:dyDescent="0.2">
      <c r="A14" s="106" t="s">
        <v>75</v>
      </c>
      <c r="B14" s="107">
        <v>120395</v>
      </c>
    </row>
    <row r="15" spans="1:2" s="108" customFormat="1" ht="15.75" customHeight="1" x14ac:dyDescent="0.2">
      <c r="A15" s="106" t="s">
        <v>76</v>
      </c>
      <c r="B15" s="107">
        <v>129835</v>
      </c>
    </row>
    <row r="16" spans="1:2" s="108" customFormat="1" ht="15.75" customHeight="1" x14ac:dyDescent="0.2">
      <c r="A16" s="109" t="s">
        <v>85</v>
      </c>
      <c r="B16" s="107">
        <v>3263250</v>
      </c>
    </row>
    <row r="17" spans="1:4" s="108" customFormat="1" ht="15.75" customHeight="1" x14ac:dyDescent="0.2">
      <c r="A17" s="106" t="s">
        <v>86</v>
      </c>
      <c r="B17" s="107">
        <v>150000</v>
      </c>
    </row>
    <row r="18" spans="1:4" s="108" customFormat="1" ht="15.75" customHeight="1" x14ac:dyDescent="0.2">
      <c r="A18" s="106" t="s">
        <v>114</v>
      </c>
      <c r="B18" s="107">
        <v>179727</v>
      </c>
    </row>
    <row r="19" spans="1:4" s="108" customFormat="1" x14ac:dyDescent="0.2">
      <c r="A19" s="110" t="s">
        <v>83</v>
      </c>
      <c r="B19" s="23">
        <v>4992864.25</v>
      </c>
    </row>
    <row r="20" spans="1:4" s="108" customFormat="1" x14ac:dyDescent="0.2">
      <c r="A20" s="110" t="s">
        <v>80</v>
      </c>
      <c r="B20" s="107"/>
    </row>
    <row r="21" spans="1:4" s="108" customFormat="1" x14ac:dyDescent="0.2">
      <c r="A21" s="112" t="s">
        <v>62</v>
      </c>
      <c r="B21" s="107">
        <v>312107</v>
      </c>
    </row>
    <row r="22" spans="1:4" s="17" customFormat="1" x14ac:dyDescent="0.2">
      <c r="A22" s="113" t="s">
        <v>6</v>
      </c>
      <c r="B22" s="107">
        <v>54150</v>
      </c>
    </row>
    <row r="23" spans="1:4" s="108" customFormat="1" ht="16.5" customHeight="1" x14ac:dyDescent="0.2">
      <c r="A23" s="113" t="s">
        <v>7</v>
      </c>
      <c r="B23" s="107">
        <v>48500</v>
      </c>
    </row>
    <row r="24" spans="1:4" s="108" customFormat="1" x14ac:dyDescent="0.2">
      <c r="A24" s="110" t="s">
        <v>15</v>
      </c>
      <c r="B24" s="68">
        <v>414757</v>
      </c>
    </row>
    <row r="25" spans="1:4" s="108" customFormat="1" x14ac:dyDescent="0.2">
      <c r="A25" s="110" t="s">
        <v>78</v>
      </c>
      <c r="B25" s="107"/>
    </row>
    <row r="26" spans="1:4" s="108" customFormat="1" ht="13.5" customHeight="1" x14ac:dyDescent="0.2">
      <c r="A26" s="113" t="s">
        <v>89</v>
      </c>
      <c r="B26" s="107">
        <v>1234157</v>
      </c>
    </row>
    <row r="27" spans="1:4" s="108" customFormat="1" ht="14.25" customHeight="1" x14ac:dyDescent="0.2">
      <c r="A27" s="113" t="s">
        <v>110</v>
      </c>
      <c r="B27" s="107">
        <v>145303</v>
      </c>
      <c r="D27" s="114"/>
    </row>
    <row r="28" spans="1:4" s="108" customFormat="1" x14ac:dyDescent="0.2">
      <c r="A28" s="110" t="s">
        <v>79</v>
      </c>
      <c r="B28" s="68">
        <v>1379460</v>
      </c>
    </row>
    <row r="29" spans="1:4" s="108" customFormat="1" x14ac:dyDescent="0.2">
      <c r="A29" s="110" t="s">
        <v>81</v>
      </c>
      <c r="B29" s="107"/>
    </row>
    <row r="30" spans="1:4" s="108" customFormat="1" x14ac:dyDescent="0.2">
      <c r="A30" s="113" t="s">
        <v>48</v>
      </c>
      <c r="B30" s="107">
        <v>228000</v>
      </c>
    </row>
    <row r="31" spans="1:4" s="108" customFormat="1" x14ac:dyDescent="0.2">
      <c r="A31" s="109" t="s">
        <v>31</v>
      </c>
      <c r="B31" s="107">
        <v>110446</v>
      </c>
    </row>
    <row r="32" spans="1:4" s="19" customFormat="1" x14ac:dyDescent="0.2">
      <c r="A32" s="109" t="s">
        <v>88</v>
      </c>
      <c r="B32" s="107">
        <v>81250</v>
      </c>
    </row>
    <row r="33" spans="1:2" s="108" customFormat="1" x14ac:dyDescent="0.2">
      <c r="A33" s="113" t="s">
        <v>30</v>
      </c>
      <c r="B33" s="107">
        <v>225613</v>
      </c>
    </row>
    <row r="34" spans="1:2" s="17" customFormat="1" x14ac:dyDescent="0.2">
      <c r="A34" s="113" t="s">
        <v>54</v>
      </c>
      <c r="B34" s="107">
        <v>46500</v>
      </c>
    </row>
    <row r="35" spans="1:2" s="17" customFormat="1" x14ac:dyDescent="0.2">
      <c r="A35" s="110" t="s">
        <v>57</v>
      </c>
      <c r="B35" s="68">
        <v>691809</v>
      </c>
    </row>
    <row r="36" spans="1:2" s="108" customFormat="1" x14ac:dyDescent="0.2">
      <c r="A36" s="110" t="s">
        <v>16</v>
      </c>
      <c r="B36" s="107"/>
    </row>
    <row r="37" spans="1:2" s="108" customFormat="1" x14ac:dyDescent="0.2">
      <c r="A37" s="109" t="s">
        <v>47</v>
      </c>
      <c r="B37" s="107">
        <v>386839</v>
      </c>
    </row>
    <row r="38" spans="1:2" s="108" customFormat="1" x14ac:dyDescent="0.2">
      <c r="A38" s="109" t="s">
        <v>60</v>
      </c>
      <c r="B38" s="107">
        <v>5000</v>
      </c>
    </row>
    <row r="39" spans="1:2" s="19" customFormat="1" x14ac:dyDescent="0.2">
      <c r="A39" s="109" t="s">
        <v>28</v>
      </c>
      <c r="B39" s="107">
        <v>34288</v>
      </c>
    </row>
    <row r="40" spans="1:2" s="108" customFormat="1" x14ac:dyDescent="0.2">
      <c r="A40" s="109" t="s">
        <v>58</v>
      </c>
      <c r="B40" s="107">
        <v>156996</v>
      </c>
    </row>
    <row r="41" spans="1:2" s="108" customFormat="1" x14ac:dyDescent="0.2">
      <c r="A41" s="113" t="s">
        <v>29</v>
      </c>
      <c r="B41" s="107">
        <v>12738</v>
      </c>
    </row>
    <row r="42" spans="1:2" s="17" customFormat="1" x14ac:dyDescent="0.2">
      <c r="A42" s="113" t="s">
        <v>115</v>
      </c>
      <c r="B42" s="107">
        <v>30780</v>
      </c>
    </row>
    <row r="43" spans="1:2" s="15" customFormat="1" x14ac:dyDescent="0.2">
      <c r="A43" s="110" t="s">
        <v>17</v>
      </c>
      <c r="B43" s="68">
        <v>626641</v>
      </c>
    </row>
    <row r="44" spans="1:2" s="108" customFormat="1" x14ac:dyDescent="0.2">
      <c r="A44" s="110" t="s">
        <v>52</v>
      </c>
      <c r="B44" s="115"/>
    </row>
    <row r="45" spans="1:2" s="108" customFormat="1" x14ac:dyDescent="0.2">
      <c r="A45" s="113" t="s">
        <v>87</v>
      </c>
      <c r="B45" s="107">
        <v>100024</v>
      </c>
    </row>
    <row r="46" spans="1:2" s="108" customFormat="1" ht="15" customHeight="1" x14ac:dyDescent="0.2">
      <c r="A46" s="113" t="s">
        <v>4</v>
      </c>
      <c r="B46" s="107">
        <v>21519</v>
      </c>
    </row>
    <row r="47" spans="1:2" s="108" customFormat="1" ht="15.75" customHeight="1" x14ac:dyDescent="0.2">
      <c r="A47" s="113" t="s">
        <v>53</v>
      </c>
      <c r="B47" s="107">
        <v>6000</v>
      </c>
    </row>
    <row r="48" spans="1:2" s="108" customFormat="1" ht="13.5" customHeight="1" x14ac:dyDescent="0.2">
      <c r="A48" s="110" t="s">
        <v>18</v>
      </c>
      <c r="B48" s="33">
        <v>127543</v>
      </c>
    </row>
    <row r="49" spans="1:2" ht="13.5" customHeight="1" x14ac:dyDescent="0.2">
      <c r="A49" s="110" t="s">
        <v>10</v>
      </c>
      <c r="B49" s="78">
        <v>8233075.25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sqref="A1:B1"/>
    </sheetView>
  </sheetViews>
  <sheetFormatPr defaultRowHeight="12.75" x14ac:dyDescent="0.2"/>
  <cols>
    <col min="1" max="1" width="78.28515625" customWidth="1"/>
    <col min="2" max="2" width="15.42578125" customWidth="1"/>
    <col min="3" max="5" width="6.140625" bestFit="1" customWidth="1"/>
  </cols>
  <sheetData>
    <row r="1" spans="1:2" x14ac:dyDescent="0.2">
      <c r="A1" s="25" t="s">
        <v>1</v>
      </c>
      <c r="B1" s="26" t="s">
        <v>232</v>
      </c>
    </row>
    <row r="2" spans="1:2" x14ac:dyDescent="0.2">
      <c r="A2" s="40" t="s">
        <v>68</v>
      </c>
      <c r="B2" s="105"/>
    </row>
    <row r="3" spans="1:2" x14ac:dyDescent="0.2">
      <c r="A3" s="118" t="s">
        <v>23</v>
      </c>
      <c r="B3" s="79">
        <v>2169109</v>
      </c>
    </row>
    <row r="4" spans="1:2" x14ac:dyDescent="0.2">
      <c r="A4" s="118" t="s">
        <v>24</v>
      </c>
      <c r="B4" s="79">
        <v>209055</v>
      </c>
    </row>
    <row r="5" spans="1:2" x14ac:dyDescent="0.2">
      <c r="A5" s="118" t="s">
        <v>25</v>
      </c>
      <c r="B5" s="79">
        <v>570721</v>
      </c>
    </row>
    <row r="6" spans="1:2" x14ac:dyDescent="0.2">
      <c r="A6" s="118" t="s">
        <v>51</v>
      </c>
      <c r="B6" s="79">
        <v>445509</v>
      </c>
    </row>
    <row r="7" spans="1:2" s="108" customFormat="1" x14ac:dyDescent="0.2">
      <c r="A7" s="118" t="s">
        <v>26</v>
      </c>
      <c r="B7" s="79">
        <v>289000</v>
      </c>
    </row>
    <row r="8" spans="1:2" x14ac:dyDescent="0.2">
      <c r="A8" s="22" t="s">
        <v>32</v>
      </c>
      <c r="B8" s="23">
        <v>3683394</v>
      </c>
    </row>
    <row r="9" spans="1:2" s="108" customFormat="1" x14ac:dyDescent="0.2">
      <c r="A9" s="22" t="s">
        <v>44</v>
      </c>
      <c r="B9" s="119"/>
    </row>
    <row r="10" spans="1:2" s="17" customFormat="1" x14ac:dyDescent="0.2">
      <c r="A10" s="120" t="s">
        <v>74</v>
      </c>
      <c r="B10" s="79">
        <v>99301</v>
      </c>
    </row>
    <row r="11" spans="1:2" s="108" customFormat="1" ht="15" customHeight="1" x14ac:dyDescent="0.2">
      <c r="A11" s="120" t="s">
        <v>72</v>
      </c>
      <c r="B11" s="79">
        <v>83002</v>
      </c>
    </row>
    <row r="12" spans="1:2" s="108" customFormat="1" x14ac:dyDescent="0.2">
      <c r="A12" s="120" t="s">
        <v>70</v>
      </c>
      <c r="B12" s="79">
        <v>26660</v>
      </c>
    </row>
    <row r="13" spans="1:2" s="108" customFormat="1" x14ac:dyDescent="0.2">
      <c r="A13" s="120" t="s">
        <v>71</v>
      </c>
      <c r="B13" s="79">
        <v>300616</v>
      </c>
    </row>
    <row r="14" spans="1:2" s="108" customFormat="1" x14ac:dyDescent="0.2">
      <c r="A14" s="120" t="s">
        <v>73</v>
      </c>
      <c r="B14" s="79">
        <v>118208</v>
      </c>
    </row>
    <row r="15" spans="1:2" s="108" customFormat="1" ht="15" customHeight="1" x14ac:dyDescent="0.2">
      <c r="A15" s="120" t="s">
        <v>59</v>
      </c>
      <c r="B15" s="79">
        <v>125392</v>
      </c>
    </row>
    <row r="16" spans="1:2" s="17" customFormat="1" ht="15" customHeight="1" x14ac:dyDescent="0.2">
      <c r="A16" s="120" t="s">
        <v>75</v>
      </c>
      <c r="B16" s="79">
        <v>117360</v>
      </c>
    </row>
    <row r="17" spans="1:2" s="108" customFormat="1" ht="15.75" customHeight="1" x14ac:dyDescent="0.2">
      <c r="A17" s="120" t="s">
        <v>76</v>
      </c>
      <c r="B17" s="79">
        <v>566554</v>
      </c>
    </row>
    <row r="18" spans="1:2" s="108" customFormat="1" x14ac:dyDescent="0.2">
      <c r="A18" s="22" t="s">
        <v>14</v>
      </c>
      <c r="B18" s="23">
        <v>1437093</v>
      </c>
    </row>
    <row r="19" spans="1:2" s="108" customFormat="1" x14ac:dyDescent="0.2">
      <c r="A19" s="22" t="s">
        <v>13</v>
      </c>
      <c r="B19" s="111"/>
    </row>
    <row r="20" spans="1:2" s="108" customFormat="1" x14ac:dyDescent="0.2">
      <c r="A20" s="121" t="s">
        <v>62</v>
      </c>
      <c r="B20" s="79">
        <v>312107</v>
      </c>
    </row>
    <row r="21" spans="1:2" s="17" customFormat="1" x14ac:dyDescent="0.2">
      <c r="A21" s="122" t="s">
        <v>6</v>
      </c>
      <c r="B21" s="79">
        <v>54150</v>
      </c>
    </row>
    <row r="22" spans="1:2" s="108" customFormat="1" ht="16.5" customHeight="1" x14ac:dyDescent="0.2">
      <c r="A22" s="122" t="s">
        <v>7</v>
      </c>
      <c r="B22" s="79">
        <v>48500</v>
      </c>
    </row>
    <row r="23" spans="1:2" s="108" customFormat="1" x14ac:dyDescent="0.2">
      <c r="A23" s="22" t="s">
        <v>15</v>
      </c>
      <c r="B23" s="24">
        <v>414757</v>
      </c>
    </row>
    <row r="24" spans="1:2" s="108" customFormat="1" x14ac:dyDescent="0.2">
      <c r="A24" s="22" t="s">
        <v>78</v>
      </c>
      <c r="B24" s="111"/>
    </row>
    <row r="25" spans="1:2" s="108" customFormat="1" ht="13.5" customHeight="1" x14ac:dyDescent="0.2">
      <c r="A25" s="122" t="s">
        <v>116</v>
      </c>
      <c r="B25" s="79">
        <v>1234157</v>
      </c>
    </row>
    <row r="26" spans="1:2" s="108" customFormat="1" ht="14.25" customHeight="1" x14ac:dyDescent="0.2">
      <c r="A26" s="122" t="s">
        <v>40</v>
      </c>
      <c r="B26" s="79">
        <v>152950</v>
      </c>
    </row>
    <row r="27" spans="1:2" s="108" customFormat="1" x14ac:dyDescent="0.2">
      <c r="A27" s="22" t="s">
        <v>79</v>
      </c>
      <c r="B27" s="24">
        <v>1387107</v>
      </c>
    </row>
    <row r="28" spans="1:2" s="108" customFormat="1" x14ac:dyDescent="0.2">
      <c r="A28" s="22" t="s">
        <v>56</v>
      </c>
      <c r="B28" s="79"/>
    </row>
    <row r="29" spans="1:2" s="108" customFormat="1" x14ac:dyDescent="0.2">
      <c r="A29" s="122" t="s">
        <v>48</v>
      </c>
      <c r="B29" s="123">
        <v>228000</v>
      </c>
    </row>
    <row r="30" spans="1:2" s="108" customFormat="1" x14ac:dyDescent="0.2">
      <c r="A30" s="118" t="s">
        <v>31</v>
      </c>
      <c r="B30" s="123">
        <v>90446</v>
      </c>
    </row>
    <row r="31" spans="1:2" s="19" customFormat="1" x14ac:dyDescent="0.2">
      <c r="A31" s="118" t="s">
        <v>55</v>
      </c>
      <c r="B31" s="123">
        <v>81250</v>
      </c>
    </row>
    <row r="32" spans="1:2" s="108" customFormat="1" x14ac:dyDescent="0.2">
      <c r="A32" s="122" t="s">
        <v>30</v>
      </c>
      <c r="B32" s="123">
        <v>225613</v>
      </c>
    </row>
    <row r="33" spans="1:5" s="17" customFormat="1" x14ac:dyDescent="0.2">
      <c r="A33" s="122" t="s">
        <v>54</v>
      </c>
      <c r="B33" s="123">
        <v>46500</v>
      </c>
    </row>
    <row r="34" spans="1:5" s="17" customFormat="1" x14ac:dyDescent="0.2">
      <c r="A34" s="22" t="s">
        <v>57</v>
      </c>
      <c r="B34" s="24">
        <v>671809</v>
      </c>
    </row>
    <row r="35" spans="1:5" s="108" customFormat="1" x14ac:dyDescent="0.2">
      <c r="A35" s="22" t="s">
        <v>16</v>
      </c>
      <c r="B35" s="111"/>
    </row>
    <row r="36" spans="1:5" s="108" customFormat="1" x14ac:dyDescent="0.2">
      <c r="A36" s="118" t="s">
        <v>47</v>
      </c>
      <c r="B36" s="79">
        <v>386839</v>
      </c>
    </row>
    <row r="37" spans="1:5" s="108" customFormat="1" x14ac:dyDescent="0.2">
      <c r="A37" s="118" t="s">
        <v>117</v>
      </c>
      <c r="B37" s="79">
        <v>5000</v>
      </c>
    </row>
    <row r="38" spans="1:5" s="108" customFormat="1" x14ac:dyDescent="0.2">
      <c r="A38" s="118" t="s">
        <v>3</v>
      </c>
      <c r="B38" s="79">
        <v>0</v>
      </c>
    </row>
    <row r="39" spans="1:5" s="19" customFormat="1" x14ac:dyDescent="0.2">
      <c r="A39" s="118" t="s">
        <v>28</v>
      </c>
      <c r="B39" s="79">
        <v>34288</v>
      </c>
    </row>
    <row r="40" spans="1:5" s="108" customFormat="1" x14ac:dyDescent="0.2">
      <c r="A40" s="118" t="s">
        <v>58</v>
      </c>
      <c r="B40" s="79">
        <v>627982</v>
      </c>
    </row>
    <row r="41" spans="1:5" s="108" customFormat="1" x14ac:dyDescent="0.2">
      <c r="A41" s="118" t="s">
        <v>8</v>
      </c>
      <c r="B41" s="79">
        <v>0</v>
      </c>
    </row>
    <row r="42" spans="1:5" s="108" customFormat="1" x14ac:dyDescent="0.2">
      <c r="A42" s="122" t="s">
        <v>29</v>
      </c>
      <c r="B42" s="79">
        <v>12738</v>
      </c>
    </row>
    <row r="43" spans="1:5" s="17" customFormat="1" x14ac:dyDescent="0.2">
      <c r="A43" s="124" t="s">
        <v>19</v>
      </c>
      <c r="B43" s="79">
        <v>30780</v>
      </c>
    </row>
    <row r="44" spans="1:5" s="15" customFormat="1" x14ac:dyDescent="0.2">
      <c r="A44" s="22" t="s">
        <v>17</v>
      </c>
      <c r="B44" s="24">
        <v>1097627</v>
      </c>
    </row>
    <row r="45" spans="1:5" s="15" customFormat="1" x14ac:dyDescent="0.2">
      <c r="A45" s="22" t="s">
        <v>41</v>
      </c>
      <c r="B45" s="49"/>
    </row>
    <row r="46" spans="1:5" s="15" customFormat="1" x14ac:dyDescent="0.2">
      <c r="A46" s="122" t="s">
        <v>42</v>
      </c>
      <c r="B46" s="125">
        <v>286215</v>
      </c>
      <c r="C46" s="107" t="e">
        <f>+#REF!</f>
        <v>#REF!</v>
      </c>
      <c r="D46" s="107" t="e">
        <f t="shared" ref="D46:E46" si="0">+C46</f>
        <v>#REF!</v>
      </c>
      <c r="E46" s="107" t="e">
        <f t="shared" si="0"/>
        <v>#REF!</v>
      </c>
    </row>
    <row r="47" spans="1:5" s="15" customFormat="1" x14ac:dyDescent="0.2">
      <c r="A47" s="122" t="s">
        <v>69</v>
      </c>
      <c r="B47" s="125">
        <v>393637</v>
      </c>
    </row>
    <row r="48" spans="1:5" s="15" customFormat="1" x14ac:dyDescent="0.2">
      <c r="A48" s="22" t="s">
        <v>43</v>
      </c>
      <c r="B48" s="24">
        <v>679852</v>
      </c>
    </row>
    <row r="49" spans="1:2" s="108" customFormat="1" x14ac:dyDescent="0.2">
      <c r="A49" s="22" t="s">
        <v>52</v>
      </c>
      <c r="B49" s="126"/>
    </row>
    <row r="50" spans="1:2" s="108" customFormat="1" x14ac:dyDescent="0.2">
      <c r="A50" s="122" t="s">
        <v>65</v>
      </c>
      <c r="B50" s="126"/>
    </row>
    <row r="51" spans="1:2" s="108" customFormat="1" ht="15" customHeight="1" x14ac:dyDescent="0.2">
      <c r="A51" s="122" t="s">
        <v>4</v>
      </c>
      <c r="B51" s="79">
        <v>21519</v>
      </c>
    </row>
    <row r="52" spans="1:2" s="108" customFormat="1" ht="15.75" customHeight="1" x14ac:dyDescent="0.2">
      <c r="A52" s="122" t="s">
        <v>53</v>
      </c>
      <c r="B52" s="79">
        <v>6000</v>
      </c>
    </row>
    <row r="53" spans="1:2" s="108" customFormat="1" ht="13.5" customHeight="1" x14ac:dyDescent="0.2">
      <c r="A53" s="22" t="s">
        <v>18</v>
      </c>
      <c r="B53" s="33">
        <v>27519</v>
      </c>
    </row>
    <row r="54" spans="1:2" s="108" customFormat="1" ht="13.5" customHeight="1" x14ac:dyDescent="0.2">
      <c r="A54" s="127" t="s">
        <v>118</v>
      </c>
      <c r="B54" s="128"/>
    </row>
    <row r="55" spans="1:2" s="108" customFormat="1" ht="13.5" customHeight="1" x14ac:dyDescent="0.2">
      <c r="A55" s="122" t="s">
        <v>119</v>
      </c>
      <c r="B55" s="129">
        <v>675000</v>
      </c>
    </row>
    <row r="56" spans="1:2" s="108" customFormat="1" ht="13.5" customHeight="1" x14ac:dyDescent="0.2">
      <c r="A56" s="122" t="s">
        <v>120</v>
      </c>
      <c r="B56" s="129">
        <v>304264</v>
      </c>
    </row>
    <row r="57" spans="1:2" s="108" customFormat="1" ht="13.5" customHeight="1" x14ac:dyDescent="0.2">
      <c r="A57" s="127" t="s">
        <v>121</v>
      </c>
      <c r="B57" s="33">
        <v>979264</v>
      </c>
    </row>
    <row r="58" spans="1:2" ht="13.5" customHeight="1" x14ac:dyDescent="0.2">
      <c r="A58" s="22" t="s">
        <v>10</v>
      </c>
      <c r="B58" s="78">
        <v>10378422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C1" workbookViewId="0">
      <selection sqref="A1:IV65536"/>
    </sheetView>
  </sheetViews>
  <sheetFormatPr defaultRowHeight="12.75" x14ac:dyDescent="0.2"/>
  <cols>
    <col min="1" max="1" width="92.85546875" bestFit="1" customWidth="1"/>
    <col min="2" max="2" width="21.85546875" bestFit="1" customWidth="1"/>
    <col min="3" max="3" width="255.7109375" bestFit="1" customWidth="1"/>
  </cols>
  <sheetData>
    <row r="1" spans="1:3" ht="15" x14ac:dyDescent="0.25">
      <c r="A1" s="130" t="s">
        <v>122</v>
      </c>
      <c r="B1" s="130" t="s">
        <v>123</v>
      </c>
      <c r="C1" s="130" t="s">
        <v>124</v>
      </c>
    </row>
    <row r="2" spans="1:3" x14ac:dyDescent="0.2">
      <c r="A2" s="58" t="s">
        <v>23</v>
      </c>
      <c r="B2" s="58">
        <v>2227109</v>
      </c>
      <c r="C2" s="58" t="s">
        <v>125</v>
      </c>
    </row>
    <row r="3" spans="1:3" x14ac:dyDescent="0.2">
      <c r="A3" s="58" t="s">
        <v>24</v>
      </c>
      <c r="B3" s="58">
        <v>228497</v>
      </c>
      <c r="C3" s="58" t="s">
        <v>126</v>
      </c>
    </row>
    <row r="4" spans="1:3" x14ac:dyDescent="0.2">
      <c r="A4" s="58" t="s">
        <v>25</v>
      </c>
      <c r="B4" s="58">
        <v>570721</v>
      </c>
      <c r="C4" s="58" t="s">
        <v>127</v>
      </c>
    </row>
    <row r="5" spans="1:3" x14ac:dyDescent="0.2">
      <c r="A5" s="58" t="s">
        <v>51</v>
      </c>
      <c r="B5" s="58">
        <v>445509</v>
      </c>
      <c r="C5" s="58" t="s">
        <v>128</v>
      </c>
    </row>
    <row r="6" spans="1:3" x14ac:dyDescent="0.2">
      <c r="A6" s="58" t="s">
        <v>26</v>
      </c>
      <c r="B6" s="58">
        <v>291000</v>
      </c>
      <c r="C6" s="58" t="s">
        <v>129</v>
      </c>
    </row>
    <row r="7" spans="1:3" x14ac:dyDescent="0.2">
      <c r="A7" s="58" t="s">
        <v>130</v>
      </c>
      <c r="B7" s="58">
        <v>106500</v>
      </c>
      <c r="C7" s="58" t="s">
        <v>131</v>
      </c>
    </row>
    <row r="8" spans="1:3" x14ac:dyDescent="0.2">
      <c r="A8" s="58" t="s">
        <v>132</v>
      </c>
      <c r="B8" s="58">
        <v>224913</v>
      </c>
      <c r="C8" s="58" t="s">
        <v>133</v>
      </c>
    </row>
    <row r="9" spans="1:3" x14ac:dyDescent="0.2">
      <c r="A9" s="58" t="s">
        <v>134</v>
      </c>
      <c r="B9" s="58">
        <v>26660</v>
      </c>
      <c r="C9" s="58" t="s">
        <v>135</v>
      </c>
    </row>
    <row r="10" spans="1:3" x14ac:dyDescent="0.2">
      <c r="A10" s="58" t="s">
        <v>136</v>
      </c>
      <c r="B10" s="58">
        <v>323674</v>
      </c>
      <c r="C10" s="58" t="s">
        <v>137</v>
      </c>
    </row>
    <row r="11" spans="1:3" x14ac:dyDescent="0.2">
      <c r="A11" s="58" t="s">
        <v>138</v>
      </c>
      <c r="B11" s="58">
        <v>118981</v>
      </c>
      <c r="C11" s="58" t="s">
        <v>139</v>
      </c>
    </row>
    <row r="12" spans="1:3" x14ac:dyDescent="0.2">
      <c r="A12" s="58" t="s">
        <v>140</v>
      </c>
      <c r="B12" s="58">
        <v>179277</v>
      </c>
      <c r="C12" s="58" t="s">
        <v>141</v>
      </c>
    </row>
    <row r="13" spans="1:3" x14ac:dyDescent="0.2">
      <c r="A13" s="58" t="s">
        <v>142</v>
      </c>
      <c r="B13" s="58">
        <v>154693</v>
      </c>
      <c r="C13" s="58" t="s">
        <v>143</v>
      </c>
    </row>
    <row r="14" spans="1:3" x14ac:dyDescent="0.2">
      <c r="A14" s="58" t="s">
        <v>144</v>
      </c>
      <c r="B14" s="58">
        <v>610810</v>
      </c>
      <c r="C14" s="58" t="s">
        <v>145</v>
      </c>
    </row>
    <row r="15" spans="1:3" x14ac:dyDescent="0.2">
      <c r="A15" s="58" t="s">
        <v>146</v>
      </c>
      <c r="B15" s="58">
        <v>388062</v>
      </c>
      <c r="C15" s="58" t="s">
        <v>147</v>
      </c>
    </row>
    <row r="16" spans="1:3" x14ac:dyDescent="0.2">
      <c r="A16" s="58" t="s">
        <v>6</v>
      </c>
      <c r="B16" s="58">
        <v>54150</v>
      </c>
      <c r="C16" s="58" t="s">
        <v>148</v>
      </c>
    </row>
    <row r="17" spans="1:3" x14ac:dyDescent="0.2">
      <c r="A17" s="58" t="s">
        <v>7</v>
      </c>
      <c r="B17" s="58">
        <v>48500</v>
      </c>
      <c r="C17" s="58" t="s">
        <v>149</v>
      </c>
    </row>
    <row r="18" spans="1:3" x14ac:dyDescent="0.2">
      <c r="A18" s="58" t="s">
        <v>150</v>
      </c>
      <c r="B18" s="58">
        <v>962537</v>
      </c>
      <c r="C18" s="58" t="s">
        <v>151</v>
      </c>
    </row>
    <row r="19" spans="1:3" x14ac:dyDescent="0.2">
      <c r="A19" s="58" t="s">
        <v>152</v>
      </c>
      <c r="B19" s="58"/>
      <c r="C19" s="58" t="s">
        <v>153</v>
      </c>
    </row>
    <row r="20" spans="1:3" x14ac:dyDescent="0.2">
      <c r="A20" s="58" t="s">
        <v>154</v>
      </c>
      <c r="B20" s="58">
        <v>308562</v>
      </c>
      <c r="C20" s="58" t="s">
        <v>155</v>
      </c>
    </row>
    <row r="21" spans="1:3" x14ac:dyDescent="0.2">
      <c r="A21" s="58" t="s">
        <v>156</v>
      </c>
      <c r="B21" s="58">
        <v>347350</v>
      </c>
      <c r="C21" s="58" t="s">
        <v>157</v>
      </c>
    </row>
    <row r="22" spans="1:3" x14ac:dyDescent="0.2">
      <c r="A22" s="58" t="s">
        <v>40</v>
      </c>
      <c r="B22" s="58">
        <v>161000</v>
      </c>
      <c r="C22" s="58" t="s">
        <v>158</v>
      </c>
    </row>
    <row r="23" spans="1:3" x14ac:dyDescent="0.2">
      <c r="A23" s="58" t="s">
        <v>48</v>
      </c>
      <c r="B23" s="58">
        <v>228000</v>
      </c>
      <c r="C23" s="58" t="s">
        <v>159</v>
      </c>
    </row>
    <row r="24" spans="1:3" x14ac:dyDescent="0.2">
      <c r="A24" s="58" t="s">
        <v>31</v>
      </c>
      <c r="B24" s="58">
        <v>170446</v>
      </c>
      <c r="C24" s="58" t="s">
        <v>160</v>
      </c>
    </row>
    <row r="25" spans="1:3" x14ac:dyDescent="0.2">
      <c r="A25" s="58" t="s">
        <v>161</v>
      </c>
      <c r="B25" s="58">
        <v>71250</v>
      </c>
      <c r="C25" s="58" t="s">
        <v>162</v>
      </c>
    </row>
    <row r="26" spans="1:3" x14ac:dyDescent="0.2">
      <c r="A26" s="58" t="s">
        <v>30</v>
      </c>
      <c r="B26" s="58">
        <v>225613</v>
      </c>
      <c r="C26" s="58" t="s">
        <v>163</v>
      </c>
    </row>
    <row r="27" spans="1:3" x14ac:dyDescent="0.2">
      <c r="A27" s="58" t="s">
        <v>54</v>
      </c>
      <c r="B27" s="58">
        <v>46500</v>
      </c>
      <c r="C27" s="58" t="s">
        <v>164</v>
      </c>
    </row>
    <row r="28" spans="1:3" x14ac:dyDescent="0.2">
      <c r="A28" s="58" t="s">
        <v>47</v>
      </c>
      <c r="B28" s="58">
        <v>386839</v>
      </c>
      <c r="C28" s="58" t="s">
        <v>165</v>
      </c>
    </row>
    <row r="29" spans="1:3" x14ac:dyDescent="0.2">
      <c r="A29" s="58" t="s">
        <v>28</v>
      </c>
      <c r="B29" s="58">
        <v>34288</v>
      </c>
      <c r="C29" s="58" t="s">
        <v>166</v>
      </c>
    </row>
    <row r="30" spans="1:3" x14ac:dyDescent="0.2">
      <c r="A30" s="58" t="s">
        <v>58</v>
      </c>
      <c r="B30" s="58">
        <v>702982</v>
      </c>
      <c r="C30" s="58" t="s">
        <v>167</v>
      </c>
    </row>
    <row r="31" spans="1:3" x14ac:dyDescent="0.2">
      <c r="A31" s="58" t="s">
        <v>8</v>
      </c>
      <c r="B31" s="58">
        <v>1075</v>
      </c>
      <c r="C31" s="58" t="s">
        <v>168</v>
      </c>
    </row>
    <row r="32" spans="1:3" x14ac:dyDescent="0.2">
      <c r="A32" s="58" t="s">
        <v>29</v>
      </c>
      <c r="B32" s="58">
        <v>12738</v>
      </c>
      <c r="C32" s="58" t="s">
        <v>169</v>
      </c>
    </row>
    <row r="33" spans="1:3" x14ac:dyDescent="0.2">
      <c r="A33" s="58" t="s">
        <v>115</v>
      </c>
      <c r="B33" s="58">
        <v>30780</v>
      </c>
      <c r="C33" s="58" t="s">
        <v>170</v>
      </c>
    </row>
    <row r="34" spans="1:3" x14ac:dyDescent="0.2">
      <c r="A34" s="58" t="s">
        <v>42</v>
      </c>
      <c r="B34" s="58">
        <v>1030075</v>
      </c>
      <c r="C34" s="58" t="s">
        <v>171</v>
      </c>
    </row>
    <row r="35" spans="1:3" x14ac:dyDescent="0.2">
      <c r="A35" s="58" t="s">
        <v>172</v>
      </c>
      <c r="B35" s="58">
        <v>19575</v>
      </c>
      <c r="C35" s="58" t="s">
        <v>173</v>
      </c>
    </row>
    <row r="36" spans="1:3" x14ac:dyDescent="0.2">
      <c r="A36" s="58" t="s">
        <v>4</v>
      </c>
      <c r="B36" s="58">
        <v>21519</v>
      </c>
      <c r="C36" s="58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sqref="A1:IV65536"/>
    </sheetView>
  </sheetViews>
  <sheetFormatPr defaultRowHeight="12.75" x14ac:dyDescent="0.2"/>
  <cols>
    <col min="1" max="1" width="84.7109375" bestFit="1" customWidth="1"/>
    <col min="2" max="2" width="21.85546875" bestFit="1" customWidth="1"/>
    <col min="3" max="3" width="161.7109375" bestFit="1" customWidth="1"/>
  </cols>
  <sheetData>
    <row r="1" spans="1:3" ht="15" x14ac:dyDescent="0.25">
      <c r="A1" s="130" t="s">
        <v>122</v>
      </c>
      <c r="B1" s="130" t="s">
        <v>123</v>
      </c>
      <c r="C1" s="130" t="s">
        <v>124</v>
      </c>
    </row>
    <row r="2" spans="1:3" x14ac:dyDescent="0.2">
      <c r="A2" s="58" t="s">
        <v>23</v>
      </c>
      <c r="B2" s="58">
        <v>2341588</v>
      </c>
      <c r="C2" s="58" t="s">
        <v>125</v>
      </c>
    </row>
    <row r="3" spans="1:3" x14ac:dyDescent="0.2">
      <c r="A3" s="58" t="s">
        <v>24</v>
      </c>
      <c r="B3" s="58">
        <v>600759</v>
      </c>
      <c r="C3" s="58" t="s">
        <v>126</v>
      </c>
    </row>
    <row r="4" spans="1:3" x14ac:dyDescent="0.2">
      <c r="A4" s="58" t="s">
        <v>25</v>
      </c>
      <c r="B4" s="58">
        <v>468957</v>
      </c>
      <c r="C4" s="58" t="s">
        <v>127</v>
      </c>
    </row>
    <row r="5" spans="1:3" x14ac:dyDescent="0.2">
      <c r="A5" s="58" t="s">
        <v>51</v>
      </c>
      <c r="B5" s="58">
        <v>297828</v>
      </c>
      <c r="C5" s="58" t="s">
        <v>175</v>
      </c>
    </row>
    <row r="6" spans="1:3" x14ac:dyDescent="0.2">
      <c r="A6" s="58" t="s">
        <v>26</v>
      </c>
      <c r="B6" s="58">
        <v>300000</v>
      </c>
      <c r="C6" s="58" t="s">
        <v>176</v>
      </c>
    </row>
    <row r="7" spans="1:3" x14ac:dyDescent="0.2">
      <c r="A7" s="58" t="s">
        <v>130</v>
      </c>
      <c r="B7" s="58">
        <v>106500</v>
      </c>
      <c r="C7" s="58" t="s">
        <v>131</v>
      </c>
    </row>
    <row r="8" spans="1:3" x14ac:dyDescent="0.2">
      <c r="A8" s="58" t="s">
        <v>177</v>
      </c>
      <c r="B8" s="58">
        <v>236750</v>
      </c>
      <c r="C8" s="58" t="s">
        <v>133</v>
      </c>
    </row>
    <row r="9" spans="1:3" x14ac:dyDescent="0.2">
      <c r="A9" s="58" t="s">
        <v>178</v>
      </c>
      <c r="B9" s="58">
        <v>26660</v>
      </c>
      <c r="C9" s="58" t="s">
        <v>135</v>
      </c>
    </row>
    <row r="10" spans="1:3" x14ac:dyDescent="0.2">
      <c r="A10" s="58" t="s">
        <v>136</v>
      </c>
      <c r="B10" s="58">
        <v>340709</v>
      </c>
      <c r="C10" s="58" t="s">
        <v>179</v>
      </c>
    </row>
    <row r="11" spans="1:3" x14ac:dyDescent="0.2">
      <c r="A11" s="58" t="s">
        <v>180</v>
      </c>
      <c r="B11" s="58">
        <v>125243</v>
      </c>
      <c r="C11" s="58" t="s">
        <v>139</v>
      </c>
    </row>
    <row r="12" spans="1:3" x14ac:dyDescent="0.2">
      <c r="A12" s="58" t="s">
        <v>140</v>
      </c>
      <c r="B12" s="58">
        <v>188713</v>
      </c>
      <c r="C12" s="58" t="s">
        <v>141</v>
      </c>
    </row>
    <row r="13" spans="1:3" x14ac:dyDescent="0.2">
      <c r="A13" s="58" t="s">
        <v>181</v>
      </c>
      <c r="B13" s="58">
        <v>162835</v>
      </c>
      <c r="C13" s="58" t="s">
        <v>143</v>
      </c>
    </row>
    <row r="14" spans="1:3" x14ac:dyDescent="0.2">
      <c r="A14" s="58" t="s">
        <v>182</v>
      </c>
      <c r="B14" s="58">
        <v>695589</v>
      </c>
      <c r="C14" s="58" t="s">
        <v>183</v>
      </c>
    </row>
    <row r="15" spans="1:3" x14ac:dyDescent="0.2">
      <c r="A15" s="58" t="s">
        <v>184</v>
      </c>
      <c r="B15" s="58">
        <v>400000</v>
      </c>
      <c r="C15" s="58" t="s">
        <v>147</v>
      </c>
    </row>
    <row r="16" spans="1:3" x14ac:dyDescent="0.2">
      <c r="A16" s="58" t="s">
        <v>6</v>
      </c>
      <c r="B16" s="58">
        <v>57000</v>
      </c>
      <c r="C16" s="58" t="s">
        <v>148</v>
      </c>
    </row>
    <row r="17" spans="1:3" x14ac:dyDescent="0.2">
      <c r="A17" s="58" t="s">
        <v>7</v>
      </c>
      <c r="B17" s="58">
        <v>49500</v>
      </c>
      <c r="C17" s="58" t="s">
        <v>149</v>
      </c>
    </row>
    <row r="18" spans="1:3" x14ac:dyDescent="0.2">
      <c r="A18" s="58" t="s">
        <v>5</v>
      </c>
      <c r="B18" s="58">
        <v>994995</v>
      </c>
      <c r="C18" s="58" t="s">
        <v>151</v>
      </c>
    </row>
    <row r="19" spans="1:3" x14ac:dyDescent="0.2">
      <c r="A19" s="58" t="s">
        <v>152</v>
      </c>
      <c r="B19" s="58">
        <v>51000</v>
      </c>
      <c r="C19" s="58" t="s">
        <v>153</v>
      </c>
    </row>
    <row r="20" spans="1:3" x14ac:dyDescent="0.2">
      <c r="A20" s="58" t="s">
        <v>185</v>
      </c>
      <c r="B20" s="58">
        <v>324802</v>
      </c>
      <c r="C20" s="58" t="s">
        <v>155</v>
      </c>
    </row>
    <row r="21" spans="1:3" x14ac:dyDescent="0.2">
      <c r="A21" s="58" t="s">
        <v>186</v>
      </c>
      <c r="B21" s="58">
        <v>365632</v>
      </c>
      <c r="C21" s="58" t="s">
        <v>157</v>
      </c>
    </row>
    <row r="22" spans="1:3" x14ac:dyDescent="0.2">
      <c r="A22" s="58" t="s">
        <v>40</v>
      </c>
      <c r="B22" s="58">
        <v>161000</v>
      </c>
      <c r="C22" s="58" t="s">
        <v>158</v>
      </c>
    </row>
    <row r="23" spans="1:3" x14ac:dyDescent="0.2">
      <c r="A23" s="58" t="s">
        <v>48</v>
      </c>
      <c r="B23" s="58">
        <v>290000</v>
      </c>
      <c r="C23" s="58" t="s">
        <v>159</v>
      </c>
    </row>
    <row r="24" spans="1:3" x14ac:dyDescent="0.2">
      <c r="A24" s="58" t="s">
        <v>31</v>
      </c>
      <c r="B24" s="58">
        <v>179417</v>
      </c>
      <c r="C24" s="58" t="s">
        <v>160</v>
      </c>
    </row>
    <row r="25" spans="1:3" x14ac:dyDescent="0.2">
      <c r="A25" s="58" t="s">
        <v>55</v>
      </c>
      <c r="B25" s="58">
        <v>75000</v>
      </c>
      <c r="C25" s="58" t="s">
        <v>187</v>
      </c>
    </row>
    <row r="26" spans="1:3" x14ac:dyDescent="0.2">
      <c r="A26" s="58" t="s">
        <v>30</v>
      </c>
      <c r="B26" s="58">
        <v>237487</v>
      </c>
      <c r="C26" s="58" t="s">
        <v>163</v>
      </c>
    </row>
    <row r="27" spans="1:3" x14ac:dyDescent="0.2">
      <c r="A27" s="58" t="s">
        <v>54</v>
      </c>
      <c r="B27" s="58">
        <v>70000</v>
      </c>
      <c r="C27" s="58" t="s">
        <v>164</v>
      </c>
    </row>
    <row r="28" spans="1:3" x14ac:dyDescent="0.2">
      <c r="A28" s="58" t="s">
        <v>47</v>
      </c>
      <c r="B28" s="58">
        <v>407199</v>
      </c>
      <c r="C28" s="58" t="s">
        <v>165</v>
      </c>
    </row>
    <row r="29" spans="1:3" x14ac:dyDescent="0.2">
      <c r="A29" s="58" t="s">
        <v>3</v>
      </c>
      <c r="B29" s="58">
        <v>32438</v>
      </c>
      <c r="C29" s="58" t="s">
        <v>188</v>
      </c>
    </row>
    <row r="30" spans="1:3" x14ac:dyDescent="0.2">
      <c r="A30" s="58" t="s">
        <v>28</v>
      </c>
      <c r="B30" s="58">
        <v>36093</v>
      </c>
      <c r="C30" s="58" t="s">
        <v>189</v>
      </c>
    </row>
    <row r="31" spans="1:3" x14ac:dyDescent="0.2">
      <c r="A31" s="58" t="s">
        <v>58</v>
      </c>
      <c r="B31" s="58">
        <v>702982</v>
      </c>
      <c r="C31" s="58" t="s">
        <v>167</v>
      </c>
    </row>
    <row r="32" spans="1:3" x14ac:dyDescent="0.2">
      <c r="A32" s="58" t="s">
        <v>8</v>
      </c>
      <c r="B32" s="58">
        <v>31075</v>
      </c>
      <c r="C32" s="58" t="s">
        <v>168</v>
      </c>
    </row>
    <row r="33" spans="1:3" x14ac:dyDescent="0.2">
      <c r="A33" s="58" t="s">
        <v>29</v>
      </c>
      <c r="B33" s="58">
        <v>13408</v>
      </c>
      <c r="C33" s="58" t="s">
        <v>169</v>
      </c>
    </row>
    <row r="34" spans="1:3" x14ac:dyDescent="0.2">
      <c r="A34" s="58" t="s">
        <v>190</v>
      </c>
      <c r="B34" s="58">
        <v>32400</v>
      </c>
      <c r="C34" s="58" t="s">
        <v>170</v>
      </c>
    </row>
    <row r="35" spans="1:3" x14ac:dyDescent="0.2">
      <c r="A35" s="58" t="s">
        <v>42</v>
      </c>
      <c r="B35" s="58">
        <v>1041137</v>
      </c>
      <c r="C35" s="58" t="s">
        <v>171</v>
      </c>
    </row>
    <row r="36" spans="1:3" x14ac:dyDescent="0.2">
      <c r="A36" s="58" t="s">
        <v>172</v>
      </c>
      <c r="B36" s="58">
        <v>19575</v>
      </c>
      <c r="C36" s="58" t="s">
        <v>173</v>
      </c>
    </row>
    <row r="37" spans="1:3" x14ac:dyDescent="0.2">
      <c r="A37" s="58" t="s">
        <v>4</v>
      </c>
      <c r="B37" s="58">
        <v>21519</v>
      </c>
      <c r="C37" s="58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IV65536"/>
    </sheetView>
  </sheetViews>
  <sheetFormatPr defaultRowHeight="12.75" x14ac:dyDescent="0.2"/>
  <cols>
    <col min="1" max="1" width="84.7109375" bestFit="1" customWidth="1"/>
    <col min="2" max="2" width="21.85546875" bestFit="1" customWidth="1"/>
    <col min="3" max="3" width="161.7109375" bestFit="1" customWidth="1"/>
  </cols>
  <sheetData>
    <row r="1" spans="1:3" ht="15" x14ac:dyDescent="0.25">
      <c r="A1" s="130" t="s">
        <v>122</v>
      </c>
      <c r="B1" s="130" t="s">
        <v>123</v>
      </c>
      <c r="C1" s="130" t="s">
        <v>124</v>
      </c>
    </row>
    <row r="2" spans="1:3" x14ac:dyDescent="0.2">
      <c r="A2" s="58" t="s">
        <v>23</v>
      </c>
      <c r="B2" s="58">
        <v>2341588</v>
      </c>
      <c r="C2" s="58" t="s">
        <v>125</v>
      </c>
    </row>
    <row r="3" spans="1:3" x14ac:dyDescent="0.2">
      <c r="A3" s="58" t="s">
        <v>24</v>
      </c>
      <c r="B3" s="58">
        <v>297828</v>
      </c>
      <c r="C3" s="58" t="s">
        <v>126</v>
      </c>
    </row>
    <row r="4" spans="1:3" x14ac:dyDescent="0.2">
      <c r="A4" s="58" t="s">
        <v>25</v>
      </c>
      <c r="B4" s="58">
        <v>600759</v>
      </c>
      <c r="C4" s="58" t="s">
        <v>127</v>
      </c>
    </row>
    <row r="5" spans="1:3" x14ac:dyDescent="0.2">
      <c r="A5" s="58" t="s">
        <v>51</v>
      </c>
      <c r="B5" s="58">
        <v>468957</v>
      </c>
      <c r="C5" s="58" t="s">
        <v>175</v>
      </c>
    </row>
    <row r="6" spans="1:3" x14ac:dyDescent="0.2">
      <c r="A6" s="58" t="s">
        <v>26</v>
      </c>
      <c r="B6" s="58">
        <v>300000</v>
      </c>
      <c r="C6" s="58" t="s">
        <v>176</v>
      </c>
    </row>
    <row r="7" spans="1:3" x14ac:dyDescent="0.2">
      <c r="A7" s="58" t="s">
        <v>130</v>
      </c>
      <c r="B7" s="58">
        <v>106500</v>
      </c>
      <c r="C7" s="58" t="s">
        <v>131</v>
      </c>
    </row>
    <row r="8" spans="1:3" x14ac:dyDescent="0.2">
      <c r="A8" s="58" t="s">
        <v>177</v>
      </c>
      <c r="B8" s="58">
        <v>236750</v>
      </c>
      <c r="C8" s="58" t="s">
        <v>133</v>
      </c>
    </row>
    <row r="9" spans="1:3" x14ac:dyDescent="0.2">
      <c r="A9" s="58" t="s">
        <v>178</v>
      </c>
      <c r="B9" s="58">
        <v>26660</v>
      </c>
      <c r="C9" s="58" t="s">
        <v>135</v>
      </c>
    </row>
    <row r="10" spans="1:3" x14ac:dyDescent="0.2">
      <c r="A10" s="58" t="s">
        <v>136</v>
      </c>
      <c r="B10" s="58">
        <v>340709</v>
      </c>
      <c r="C10" s="58" t="s">
        <v>179</v>
      </c>
    </row>
    <row r="11" spans="1:3" x14ac:dyDescent="0.2">
      <c r="A11" s="58" t="s">
        <v>180</v>
      </c>
      <c r="B11" s="58">
        <v>125243</v>
      </c>
      <c r="C11" s="58" t="s">
        <v>139</v>
      </c>
    </row>
    <row r="12" spans="1:3" x14ac:dyDescent="0.2">
      <c r="A12" s="58" t="s">
        <v>140</v>
      </c>
      <c r="B12" s="58">
        <v>188713</v>
      </c>
      <c r="C12" s="58" t="s">
        <v>141</v>
      </c>
    </row>
    <row r="13" spans="1:3" x14ac:dyDescent="0.2">
      <c r="A13" s="58" t="s">
        <v>181</v>
      </c>
      <c r="B13" s="58">
        <v>162835</v>
      </c>
      <c r="C13" s="58" t="s">
        <v>143</v>
      </c>
    </row>
    <row r="14" spans="1:3" x14ac:dyDescent="0.2">
      <c r="A14" s="58" t="s">
        <v>182</v>
      </c>
      <c r="B14" s="58">
        <v>695589</v>
      </c>
      <c r="C14" s="58" t="s">
        <v>183</v>
      </c>
    </row>
    <row r="15" spans="1:3" x14ac:dyDescent="0.2">
      <c r="A15" s="58" t="s">
        <v>184</v>
      </c>
      <c r="B15" s="58">
        <v>400000</v>
      </c>
      <c r="C15" s="58" t="s">
        <v>147</v>
      </c>
    </row>
    <row r="16" spans="1:3" x14ac:dyDescent="0.2">
      <c r="A16" s="58" t="s">
        <v>6</v>
      </c>
      <c r="B16" s="58">
        <v>57000</v>
      </c>
      <c r="C16" s="58" t="s">
        <v>148</v>
      </c>
    </row>
    <row r="17" spans="1:3" x14ac:dyDescent="0.2">
      <c r="A17" s="58" t="s">
        <v>7</v>
      </c>
      <c r="B17" s="58">
        <v>49500</v>
      </c>
      <c r="C17" s="58" t="s">
        <v>149</v>
      </c>
    </row>
    <row r="18" spans="1:3" x14ac:dyDescent="0.2">
      <c r="A18" s="58" t="s">
        <v>5</v>
      </c>
      <c r="B18" s="58">
        <v>994995</v>
      </c>
      <c r="C18" s="58" t="s">
        <v>151</v>
      </c>
    </row>
    <row r="19" spans="1:3" x14ac:dyDescent="0.2">
      <c r="A19" s="58" t="s">
        <v>152</v>
      </c>
      <c r="B19" s="58">
        <v>51000</v>
      </c>
      <c r="C19" s="58" t="s">
        <v>153</v>
      </c>
    </row>
    <row r="20" spans="1:3" x14ac:dyDescent="0.2">
      <c r="A20" s="58" t="s">
        <v>185</v>
      </c>
      <c r="B20" s="58">
        <v>324802</v>
      </c>
      <c r="C20" s="58" t="s">
        <v>155</v>
      </c>
    </row>
    <row r="21" spans="1:3" x14ac:dyDescent="0.2">
      <c r="A21" s="58" t="s">
        <v>186</v>
      </c>
      <c r="B21" s="58">
        <v>365632</v>
      </c>
      <c r="C21" s="58" t="s">
        <v>157</v>
      </c>
    </row>
    <row r="22" spans="1:3" x14ac:dyDescent="0.2">
      <c r="A22" s="58" t="s">
        <v>40</v>
      </c>
      <c r="B22" s="58">
        <v>161000</v>
      </c>
      <c r="C22" s="58" t="s">
        <v>158</v>
      </c>
    </row>
    <row r="23" spans="1:3" x14ac:dyDescent="0.2">
      <c r="A23" s="58" t="s">
        <v>48</v>
      </c>
      <c r="B23" s="58">
        <v>290000</v>
      </c>
      <c r="C23" s="58" t="s">
        <v>159</v>
      </c>
    </row>
    <row r="24" spans="1:3" x14ac:dyDescent="0.2">
      <c r="A24" s="58" t="s">
        <v>31</v>
      </c>
      <c r="B24" s="58">
        <v>179417</v>
      </c>
      <c r="C24" s="58" t="s">
        <v>160</v>
      </c>
    </row>
    <row r="25" spans="1:3" x14ac:dyDescent="0.2">
      <c r="A25" s="58" t="s">
        <v>55</v>
      </c>
      <c r="B25" s="58">
        <v>75000</v>
      </c>
      <c r="C25" s="58" t="s">
        <v>187</v>
      </c>
    </row>
    <row r="26" spans="1:3" x14ac:dyDescent="0.2">
      <c r="A26" s="58" t="s">
        <v>30</v>
      </c>
      <c r="B26" s="58">
        <v>237487</v>
      </c>
      <c r="C26" s="58" t="s">
        <v>163</v>
      </c>
    </row>
    <row r="27" spans="1:3" x14ac:dyDescent="0.2">
      <c r="A27" s="58" t="s">
        <v>54</v>
      </c>
      <c r="B27" s="58">
        <v>70000</v>
      </c>
      <c r="C27" s="58" t="s">
        <v>164</v>
      </c>
    </row>
    <row r="28" spans="1:3" x14ac:dyDescent="0.2">
      <c r="A28" s="58" t="s">
        <v>47</v>
      </c>
      <c r="B28" s="58">
        <v>407199</v>
      </c>
      <c r="C28" s="58" t="s">
        <v>165</v>
      </c>
    </row>
    <row r="29" spans="1:3" x14ac:dyDescent="0.2">
      <c r="A29" s="58" t="s">
        <v>3</v>
      </c>
      <c r="B29" s="58">
        <v>32438</v>
      </c>
      <c r="C29" s="58" t="s">
        <v>188</v>
      </c>
    </row>
    <row r="30" spans="1:3" x14ac:dyDescent="0.2">
      <c r="A30" s="58" t="s">
        <v>28</v>
      </c>
      <c r="B30" s="58">
        <v>36093</v>
      </c>
      <c r="C30" s="58" t="s">
        <v>189</v>
      </c>
    </row>
    <row r="31" spans="1:3" x14ac:dyDescent="0.2">
      <c r="A31" s="58" t="s">
        <v>58</v>
      </c>
      <c r="B31" s="58">
        <v>702982</v>
      </c>
      <c r="C31" s="58" t="s">
        <v>167</v>
      </c>
    </row>
    <row r="32" spans="1:3" x14ac:dyDescent="0.2">
      <c r="A32" s="58" t="s">
        <v>8</v>
      </c>
      <c r="B32" s="58">
        <v>31075</v>
      </c>
      <c r="C32" s="58" t="s">
        <v>168</v>
      </c>
    </row>
    <row r="33" spans="1:3" x14ac:dyDescent="0.2">
      <c r="A33" s="58" t="s">
        <v>29</v>
      </c>
      <c r="B33" s="58">
        <v>13408</v>
      </c>
      <c r="C33" s="58" t="s">
        <v>169</v>
      </c>
    </row>
    <row r="34" spans="1:3" x14ac:dyDescent="0.2">
      <c r="A34" s="58" t="s">
        <v>190</v>
      </c>
      <c r="B34" s="58">
        <v>32400</v>
      </c>
      <c r="C34" s="58" t="s">
        <v>170</v>
      </c>
    </row>
    <row r="35" spans="1:3" x14ac:dyDescent="0.2">
      <c r="A35" s="58" t="s">
        <v>42</v>
      </c>
      <c r="B35" s="58">
        <v>1041137</v>
      </c>
      <c r="C35" s="58" t="s">
        <v>171</v>
      </c>
    </row>
    <row r="36" spans="1:3" x14ac:dyDescent="0.2">
      <c r="A36" s="58" t="s">
        <v>191</v>
      </c>
      <c r="B36" s="58">
        <v>130416</v>
      </c>
      <c r="C36" s="58" t="s">
        <v>192</v>
      </c>
    </row>
    <row r="37" spans="1:3" x14ac:dyDescent="0.2">
      <c r="A37" s="58" t="s">
        <v>172</v>
      </c>
      <c r="B37" s="58">
        <v>19575</v>
      </c>
      <c r="C37" s="58" t="s">
        <v>173</v>
      </c>
    </row>
    <row r="38" spans="1:3" x14ac:dyDescent="0.2">
      <c r="A38" s="58" t="s">
        <v>4</v>
      </c>
      <c r="B38" s="58">
        <v>21519</v>
      </c>
      <c r="C38" s="58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2020 21</vt:lpstr>
      <vt:lpstr>2019 20</vt:lpstr>
      <vt:lpstr>2018 19</vt:lpstr>
      <vt:lpstr>2017 18</vt:lpstr>
      <vt:lpstr>2016 17</vt:lpstr>
      <vt:lpstr>2015 16</vt:lpstr>
      <vt:lpstr>2014 15</vt:lpstr>
      <vt:lpstr>2013 14</vt:lpstr>
      <vt:lpstr>2012 13</vt:lpstr>
      <vt:lpstr>2011 12</vt:lpstr>
      <vt:lpstr>2010 11</vt:lpstr>
      <vt:lpstr>Sheet2</vt:lpstr>
      <vt:lpstr>'2020 21'!Print_Area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Nottingham City Council</dc:creator>
  <cp:lastModifiedBy>David Brewster</cp:lastModifiedBy>
  <cp:lastPrinted>2019-12-11T09:15:53Z</cp:lastPrinted>
  <dcterms:created xsi:type="dcterms:W3CDTF">2012-10-17T12:09:01Z</dcterms:created>
  <dcterms:modified xsi:type="dcterms:W3CDTF">2023-02-24T10:25:27Z</dcterms:modified>
</cp:coreProperties>
</file>