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conomic Development\UKSPF Programme Management\Community Support Grants 2025\Winter Support Grant\"/>
    </mc:Choice>
  </mc:AlternateContent>
  <xr:revisionPtr revIDLastSave="0" documentId="13_ncr:1_{ACDC3797-C990-41E0-87A6-B171FA3FA009}" xr6:coauthVersionLast="47" xr6:coauthVersionMax="47" xr10:uidLastSave="{00000000-0000-0000-0000-000000000000}"/>
  <bookViews>
    <workbookView xWindow="-120" yWindow="-120" windowWidth="38640" windowHeight="15840" xr2:uid="{954E5644-E2C0-4435-BBE9-0D193B3B2AC1}"/>
  </bookViews>
  <sheets>
    <sheet name="Winter Support Grant" sheetId="1" r:id="rId1"/>
    <sheet name="drop down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Hlk181189817" localSheetId="0">'Winter Support Grant'!$A$101</definedName>
    <definedName name="APP_Fund_Source">'[1]Master Data'!$B$4:$B$6</definedName>
    <definedName name="Budg_Central">#REF!</definedName>
    <definedName name="Budg_Derby_Core">#REF!</definedName>
    <definedName name="Budg_Derby_Post">#REF!</definedName>
    <definedName name="Budg_Derby_Pre">#REF!</definedName>
    <definedName name="Budg_Derby_Supp">#REF!</definedName>
    <definedName name="Budg_Leic_Core">#REF!</definedName>
    <definedName name="Budg_Leic_Post">#REF!</definedName>
    <definedName name="Budg_Leic_Pre">#REF!</definedName>
    <definedName name="Budg_Leic_Supp">#REF!</definedName>
    <definedName name="Budg_Lough_Core">#REF!</definedName>
    <definedName name="Budg_Lough_L4L">#REF!</definedName>
    <definedName name="Budg_Lough_Post">#REF!</definedName>
    <definedName name="Budg_Lough_Pre">#REF!</definedName>
    <definedName name="Budg_Lough_Supp">#REF!</definedName>
    <definedName name="Bugd_Lough_Pre">#REF!</definedName>
    <definedName name="Communities_and_Place">#REF!</definedName>
    <definedName name="Communities_and_Place_Outputs">#REF!</definedName>
    <definedName name="Cost_Centre_List">[2]Contracts!$B$4:$B$58</definedName>
    <definedName name="Course_list">'[1]Master Data'!$B$13:$B$57</definedName>
    <definedName name="ESF_Costs">'[3]Cost Categories'!$A$3:$A$11</definedName>
    <definedName name="Funding_Type">'[1]Master Data'!$C$4:$C$9</definedName>
    <definedName name="Investment_Priority">#REF!</definedName>
    <definedName name="MaxTransactionValue">[4]Reference!$F$4</definedName>
    <definedName name="MinTransactionValue">[4]Reference!$F$3</definedName>
    <definedName name="Multiply">#REF!</definedName>
    <definedName name="Multiply_Outputs">#REF!</definedName>
    <definedName name="ORGdata">[5]Control!$A$1:$B$6</definedName>
    <definedName name="Output_Lists">[6]Sheet3!$I$2:$I$38</definedName>
    <definedName name="PayScaleData">#REF!</definedName>
    <definedName name="People_and_Skills">#REF!</definedName>
    <definedName name="People_and_Skills_Outputs">#REF!</definedName>
    <definedName name="Results_List">[7]Lists!$L$1:$L$38</definedName>
    <definedName name="Scale">'[8]Grade Structure'!$C$5:$C$18</definedName>
    <definedName name="SCPData">#REF!</definedName>
    <definedName name="Supporting_Local_Business">#REF!</definedName>
    <definedName name="Supporting_Local_Business_Outputs">#REF!</definedName>
    <definedName name="YEI_Costs">'[3]Cost Categories'!$D$3:$D$7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35" i="1"/>
  <c r="A27" i="2" l="1"/>
  <c r="A28" i="2"/>
  <c r="A29" i="2"/>
  <c r="A30" i="2"/>
  <c r="A31" i="2"/>
  <c r="A32" i="2"/>
  <c r="A33" i="2"/>
  <c r="A26" i="2"/>
  <c r="A35" i="2"/>
  <c r="A36" i="2"/>
  <c r="A37" i="2"/>
  <c r="A38" i="2"/>
  <c r="A39" i="2"/>
  <c r="A40" i="2"/>
  <c r="A41" i="2"/>
  <c r="A34" i="2"/>
  <c r="B5" i="2"/>
  <c r="B4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A22" i="2"/>
  <c r="A16" i="2"/>
  <c r="A17" i="2"/>
  <c r="A18" i="2"/>
  <c r="A19" i="2"/>
  <c r="A20" i="2"/>
  <c r="A21" i="2"/>
  <c r="A15" i="2"/>
  <c r="A8" i="2"/>
  <c r="A9" i="2"/>
  <c r="A10" i="2"/>
  <c r="A11" i="2"/>
  <c r="A12" i="2"/>
  <c r="A13" i="2"/>
  <c r="A14" i="2"/>
  <c r="A7" i="2"/>
  <c r="I74" i="1"/>
  <c r="G84" i="1"/>
  <c r="F84" i="1"/>
  <c r="H69" i="1"/>
  <c r="H68" i="1"/>
  <c r="H67" i="1"/>
  <c r="H66" i="1"/>
  <c r="H65" i="1"/>
  <c r="H64" i="1"/>
  <c r="H63" i="1"/>
  <c r="H62" i="1"/>
  <c r="H61" i="1"/>
  <c r="H60" i="1"/>
  <c r="G45" i="1"/>
  <c r="F45" i="1"/>
  <c r="H26" i="1"/>
  <c r="H12" i="1"/>
  <c r="H25" i="1"/>
  <c r="H30" i="1"/>
  <c r="H29" i="1"/>
  <c r="H28" i="1"/>
  <c r="H27" i="1"/>
  <c r="H20" i="1"/>
  <c r="H19" i="1"/>
  <c r="H18" i="1"/>
  <c r="H17" i="1"/>
  <c r="H16" i="1"/>
  <c r="H15" i="1"/>
  <c r="H14" i="1"/>
  <c r="H13" i="1"/>
  <c r="H11" i="1"/>
  <c r="B30" i="2" l="1"/>
  <c r="B33" i="2"/>
  <c r="B29" i="2"/>
  <c r="G46" i="1"/>
  <c r="B51" i="1" s="1"/>
  <c r="B96" i="1" s="1"/>
  <c r="B26" i="2"/>
  <c r="B31" i="2"/>
  <c r="B32" i="2"/>
  <c r="B35" i="2"/>
  <c r="B28" i="2"/>
  <c r="B27" i="2"/>
  <c r="B34" i="2"/>
  <c r="B41" i="2"/>
  <c r="B40" i="2"/>
  <c r="B39" i="2"/>
  <c r="B38" i="2"/>
  <c r="B37" i="2"/>
  <c r="B36" i="2"/>
  <c r="G85" i="1"/>
  <c r="B89" i="1" s="1"/>
  <c r="I67" i="1"/>
  <c r="H70" i="1"/>
  <c r="B88" i="1" s="1"/>
  <c r="I61" i="1"/>
  <c r="I65" i="1"/>
  <c r="I69" i="1"/>
  <c r="I63" i="1"/>
  <c r="H31" i="1"/>
  <c r="B50" i="1" s="1"/>
  <c r="H21" i="1"/>
  <c r="B49" i="1" s="1"/>
  <c r="I28" i="1"/>
  <c r="I30" i="1"/>
  <c r="I26" i="1"/>
  <c r="I12" i="1"/>
  <c r="I18" i="1"/>
  <c r="I20" i="1"/>
  <c r="I16" i="1"/>
  <c r="I14" i="1"/>
  <c r="C35" i="2" l="1"/>
  <c r="D35" i="2" s="1"/>
  <c r="C29" i="2"/>
  <c r="D29" i="2" s="1"/>
  <c r="C26" i="2"/>
  <c r="D26" i="2" s="1"/>
  <c r="C37" i="2"/>
  <c r="D37" i="2" s="1"/>
  <c r="C33" i="2"/>
  <c r="D33" i="2" s="1"/>
  <c r="C40" i="2"/>
  <c r="D40" i="2" s="1"/>
  <c r="C36" i="2"/>
  <c r="D36" i="2" s="1"/>
  <c r="C32" i="2"/>
  <c r="D32" i="2" s="1"/>
  <c r="F26" i="2"/>
  <c r="G26" i="2" s="1"/>
  <c r="C30" i="2"/>
  <c r="D30" i="2" s="1"/>
  <c r="F32" i="2"/>
  <c r="G32" i="2" s="1"/>
  <c r="C39" i="2"/>
  <c r="D39" i="2" s="1"/>
  <c r="F34" i="2"/>
  <c r="G34" i="2" s="1"/>
  <c r="C34" i="2"/>
  <c r="D34" i="2" s="1"/>
  <c r="C41" i="2"/>
  <c r="D41" i="2" s="1"/>
  <c r="F28" i="2"/>
  <c r="G28" i="2" s="1"/>
  <c r="C28" i="2"/>
  <c r="D28" i="2" s="1"/>
  <c r="F36" i="2"/>
  <c r="G36" i="2" s="1"/>
  <c r="F27" i="2"/>
  <c r="G27" i="2" s="1"/>
  <c r="C27" i="2"/>
  <c r="D27" i="2" s="1"/>
  <c r="F41" i="2"/>
  <c r="G41" i="2" s="1"/>
  <c r="F39" i="2"/>
  <c r="G39" i="2" s="1"/>
  <c r="C31" i="2"/>
  <c r="D31" i="2" s="1"/>
  <c r="C38" i="2"/>
  <c r="D38" i="2" s="1"/>
  <c r="F30" i="2"/>
  <c r="G30" i="2" s="1"/>
  <c r="F31" i="2"/>
  <c r="G31" i="2" s="1"/>
  <c r="F35" i="2"/>
  <c r="G35" i="2" s="1"/>
  <c r="F33" i="2"/>
  <c r="G33" i="2" s="1"/>
  <c r="F37" i="2"/>
  <c r="G37" i="2" s="1"/>
  <c r="F38" i="2"/>
  <c r="G38" i="2" s="1"/>
  <c r="F40" i="2"/>
  <c r="G40" i="2" s="1"/>
  <c r="F29" i="2"/>
  <c r="G29" i="2" s="1"/>
  <c r="B94" i="1"/>
  <c r="B95" i="1"/>
  <c r="D95" i="1" s="1"/>
  <c r="C96" i="1"/>
  <c r="D96" i="1" s="1"/>
  <c r="B90" i="1"/>
  <c r="C94" i="1"/>
  <c r="B52" i="1"/>
  <c r="C49" i="1" s="1"/>
  <c r="E90" i="1" l="1"/>
  <c r="C88" i="1"/>
  <c r="C50" i="1"/>
  <c r="C89" i="1"/>
  <c r="D44" i="2"/>
  <c r="E89" i="1" s="1"/>
  <c r="G43" i="2"/>
  <c r="D43" i="2"/>
  <c r="B97" i="1"/>
  <c r="D94" i="1"/>
  <c r="C97" i="1"/>
  <c r="E88" i="1"/>
  <c r="C90" i="1"/>
  <c r="E52" i="1"/>
  <c r="C52" i="1"/>
  <c r="E50" i="1"/>
  <c r="E49" i="1"/>
  <c r="C51" i="1"/>
  <c r="E51" i="1" l="1"/>
  <c r="E96" i="1"/>
  <c r="D97" i="1"/>
  <c r="E97" i="1" s="1"/>
</calcChain>
</file>

<file path=xl/sharedStrings.xml><?xml version="1.0" encoding="utf-8"?>
<sst xmlns="http://schemas.openxmlformats.org/spreadsheetml/2006/main" count="127" uniqueCount="73">
  <si>
    <t>Line No.</t>
  </si>
  <si>
    <t>Cost</t>
  </si>
  <si>
    <t>Example</t>
  </si>
  <si>
    <t>Event coordinator</t>
  </si>
  <si>
    <t>Monthly salary cost / volunteer expenses</t>
  </si>
  <si>
    <t>Contribution from Grant</t>
  </si>
  <si>
    <t>Job Title</t>
  </si>
  <si>
    <t>Estimated cost of gas per month</t>
  </si>
  <si>
    <t>Contribution to cost of gas from Grant to cover additional activities</t>
  </si>
  <si>
    <t>Contribution to cost of electricity from Grant to cover additional activities</t>
  </si>
  <si>
    <t xml:space="preserve">Winter Support Grant - Part 1: Households receiving support that helps reduce the burden of the cost of living </t>
  </si>
  <si>
    <t>Line no.</t>
  </si>
  <si>
    <t>Item of equipment to be purchased</t>
  </si>
  <si>
    <t>No. of items</t>
  </si>
  <si>
    <t>Planned date of purchase</t>
  </si>
  <si>
    <t>Total cost (exc. VAT)</t>
  </si>
  <si>
    <t>Total cost (incl. VAT)</t>
  </si>
  <si>
    <t>Total cost of equipment to be purchased</t>
  </si>
  <si>
    <t>Total</t>
  </si>
  <si>
    <t>Total value of grant requested - Part 1: Table 1</t>
  </si>
  <si>
    <t>Total value of grant requested - Part 1: Table 2</t>
  </si>
  <si>
    <t>Supplier Name</t>
  </si>
  <si>
    <t>Yes</t>
  </si>
  <si>
    <t>No</t>
  </si>
  <si>
    <t>Total value of grant requested - Part 1: Table 3</t>
  </si>
  <si>
    <t>Salaries</t>
  </si>
  <si>
    <t>Utlities</t>
  </si>
  <si>
    <t>Equipment</t>
  </si>
  <si>
    <t xml:space="preserve">Winter Support Grant - Part 1 - Table 1 - Details of staffing costs being contributed to using the Grant </t>
  </si>
  <si>
    <t>Winter Support Grant - Part 1 - Table 2 - Details of utility costs being contributed to using the Grant</t>
  </si>
  <si>
    <t>Winter Support Grant - Part 1 - Table 3 - Details of equipment to be purchased using the Grant (Part 1)</t>
  </si>
  <si>
    <t>Winter Support Grant - Part 2: Improving Energy Efficiency</t>
  </si>
  <si>
    <t xml:space="preserve">Winter Support Grant - Part 2 - Table 4 - Details of staffing costs being contributed to using the Grant </t>
  </si>
  <si>
    <t>Winter Support Grant - Part 2 - Table 5 - Details of equipment to be purchased using the Grant (Part 2)</t>
  </si>
  <si>
    <t>Winter Support Grant - Part 2: Summary of Grant Requested</t>
  </si>
  <si>
    <t>Winter Support Grant - Part 1: Summary of Grant Requested</t>
  </si>
  <si>
    <t>Winter Support Grant - Total: Summary of Grant Requested</t>
  </si>
  <si>
    <t>Utilities</t>
  </si>
  <si>
    <t>Part 1</t>
  </si>
  <si>
    <t>Part 2</t>
  </si>
  <si>
    <t>% must be green before submission</t>
  </si>
  <si>
    <t>£ must be green before submission</t>
  </si>
  <si>
    <t>Is your Organisation able to reclaim the VAT relating to the purchase of these items (Yes or No)</t>
  </si>
  <si>
    <t>VAT Response in Tables 3 &amp; 5 are same?</t>
  </si>
  <si>
    <t>If answer is False, please review responses in both tables</t>
  </si>
  <si>
    <t>* A ‘household’, as defined in the 2011 Census is: ‘one person living alone; or a group of people (not necessarily related) living at the same address who share cooking facilities and share a living room or sitting room or dining area’, includes houses, bungalows, flats, and maisonettes.  MUST BE a Household with the Nottingham City Council Administrative Boundary.</t>
  </si>
  <si>
    <t>Multiple residents from one household (i.e. a family) receiving support from an organisation with only count as one household and can only be claimed once for part 1 and part 2 of this grant.</t>
  </si>
  <si>
    <t xml:space="preserve">Please note: For the purposes of the Winter Support Grant this can include places which support homeless individuals, where each homeless person can be considered a household.  </t>
  </si>
  <si>
    <t>Definitions</t>
  </si>
  <si>
    <t>How many households* will your Organisation support to help reduce the burden of the cost of living?</t>
  </si>
  <si>
    <t>How many households* will your Organisation support to take up Energy Efficiency measures**?</t>
  </si>
  <si>
    <t>** Energy efficiency means any measures which could improve a household Energy Performance Certificate rating. It is not required to shift the letter rating, only to make progress towards this.</t>
  </si>
  <si>
    <t>Total value of grant requested - Part 2: Table 5</t>
  </si>
  <si>
    <t>Total value of grant requested - Part 2: Table 4</t>
  </si>
  <si>
    <t xml:space="preserve">Please input into the yellow cells only </t>
  </si>
  <si>
    <t>Nottingham City Council - UKSPF - Winter Support Grant 2025-26. Application Appendix B</t>
  </si>
  <si>
    <t>Total cost</t>
  </si>
  <si>
    <t xml:space="preserve">% Contribution from Grant </t>
  </si>
  <si>
    <r>
      <t>Where you are proposing to spend more than £2499 with a single supplier</t>
    </r>
    <r>
      <rPr>
        <b/>
        <sz val="11"/>
        <color theme="1"/>
        <rFont val="Arial"/>
        <family val="2"/>
      </rPr>
      <t xml:space="preserve"> (including spend in Part 1 and Part 2 of the grant</t>
    </r>
    <r>
      <rPr>
        <sz val="11"/>
        <color theme="1"/>
        <rFont val="Arial"/>
        <family val="2"/>
      </rPr>
      <t>) details of the three quotes sought must be provided in Appendix A of the application</t>
    </r>
  </si>
  <si>
    <t>VAT table 3</t>
  </si>
  <si>
    <t>VAT table 5</t>
  </si>
  <si>
    <t>£ spent</t>
  </si>
  <si>
    <t>Total with supplier in both Parts</t>
  </si>
  <si>
    <t>Total with supplier in one Part</t>
  </si>
  <si>
    <t>over £2499 in one part</t>
  </si>
  <si>
    <t>sum part 1</t>
  </si>
  <si>
    <t>sum part 2</t>
  </si>
  <si>
    <t>over £2499 in both parts</t>
  </si>
  <si>
    <t>sum total grant</t>
  </si>
  <si>
    <t>Estimated gas bill per month</t>
  </si>
  <si>
    <t>Estimated electricity bill per month</t>
  </si>
  <si>
    <t>% Contribution from Grant for person's salary</t>
  </si>
  <si>
    <t>Name of Applicant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</si>
</sst>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14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" fontId="2" fillId="0" borderId="40" xfId="0" applyNumberFormat="1" applyFont="1" applyBorder="1" applyAlignment="1">
      <alignment horizontal="center" vertical="center" wrapText="1"/>
    </xf>
    <xf numFmtId="17" fontId="2" fillId="0" borderId="41" xfId="0" applyNumberFormat="1" applyFont="1" applyBorder="1" applyAlignment="1">
      <alignment horizontal="center" vertical="center" wrapText="1"/>
    </xf>
    <xf numFmtId="17" fontId="2" fillId="0" borderId="4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6" fontId="3" fillId="2" borderId="16" xfId="0" applyNumberFormat="1" applyFont="1" applyFill="1" applyBorder="1" applyAlignment="1">
      <alignment horizontal="center" vertical="center" wrapText="1"/>
    </xf>
    <xf numFmtId="6" fontId="3" fillId="2" borderId="17" xfId="0" applyNumberFormat="1" applyFont="1" applyFill="1" applyBorder="1" applyAlignment="1">
      <alignment horizontal="center" vertical="center" wrapText="1"/>
    </xf>
    <xf numFmtId="6" fontId="3" fillId="2" borderId="18" xfId="0" applyNumberFormat="1" applyFont="1" applyFill="1" applyBorder="1" applyAlignment="1">
      <alignment horizontal="center" vertical="center" wrapText="1"/>
    </xf>
    <xf numFmtId="6" fontId="3" fillId="2" borderId="36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6" fontId="3" fillId="2" borderId="19" xfId="0" applyNumberFormat="1" applyFont="1" applyFill="1" applyBorder="1" applyAlignment="1">
      <alignment horizontal="center" vertical="center" wrapText="1"/>
    </xf>
    <xf numFmtId="6" fontId="3" fillId="2" borderId="20" xfId="0" applyNumberFormat="1" applyFont="1" applyFill="1" applyBorder="1" applyAlignment="1">
      <alignment horizontal="center" vertical="center" wrapText="1"/>
    </xf>
    <xf numFmtId="6" fontId="3" fillId="2" borderId="21" xfId="0" applyNumberFormat="1" applyFont="1" applyFill="1" applyBorder="1" applyAlignment="1">
      <alignment horizontal="center" vertical="center" wrapText="1"/>
    </xf>
    <xf numFmtId="6" fontId="3" fillId="2" borderId="37" xfId="0" applyNumberFormat="1" applyFont="1" applyFill="1" applyBorder="1" applyAlignment="1">
      <alignment horizontal="center" vertical="center" wrapText="1"/>
    </xf>
    <xf numFmtId="9" fontId="3" fillId="2" borderId="21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64" fontId="2" fillId="3" borderId="39" xfId="0" applyNumberFormat="1" applyFont="1" applyFill="1" applyBorder="1" applyAlignment="1">
      <alignment horizontal="center" vertical="center" wrapText="1"/>
    </xf>
    <xf numFmtId="9" fontId="8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64" fontId="2" fillId="3" borderId="37" xfId="0" applyNumberFormat="1" applyFont="1" applyFill="1" applyBorder="1" applyAlignment="1">
      <alignment horizontal="center" vertical="center" wrapText="1"/>
    </xf>
    <xf numFmtId="9" fontId="8" fillId="0" borderId="21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" fontId="2" fillId="0" borderId="24" xfId="0" applyNumberFormat="1" applyFont="1" applyBorder="1" applyAlignment="1">
      <alignment horizontal="center" vertical="center" wrapText="1"/>
    </xf>
    <xf numFmtId="17" fontId="2" fillId="0" borderId="22" xfId="0" applyNumberFormat="1" applyFont="1" applyBorder="1" applyAlignment="1">
      <alignment horizontal="center" vertical="center" wrapText="1"/>
    </xf>
    <xf numFmtId="17" fontId="2" fillId="0" borderId="3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31" xfId="0" applyNumberFormat="1" applyFont="1" applyFill="1" applyBorder="1" applyAlignment="1">
      <alignment horizontal="center" vertical="center" wrapText="1"/>
    </xf>
    <xf numFmtId="6" fontId="3" fillId="2" borderId="43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6" fontId="3" fillId="2" borderId="44" xfId="0" applyNumberFormat="1" applyFont="1" applyFill="1" applyBorder="1" applyAlignment="1">
      <alignment horizontal="center" vertical="center" wrapText="1"/>
    </xf>
    <xf numFmtId="9" fontId="3" fillId="2" borderId="52" xfId="0" applyNumberFormat="1" applyFont="1" applyFill="1" applyBorder="1" applyAlignment="1">
      <alignment horizontal="center" vertical="center" wrapText="1"/>
    </xf>
    <xf numFmtId="164" fontId="4" fillId="3" borderId="45" xfId="0" applyNumberFormat="1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164" fontId="2" fillId="3" borderId="46" xfId="0" applyNumberFormat="1" applyFont="1" applyFill="1" applyBorder="1" applyAlignment="1">
      <alignment horizontal="center" vertical="center" wrapText="1"/>
    </xf>
    <xf numFmtId="9" fontId="8" fillId="0" borderId="50" xfId="0" applyNumberFormat="1" applyFont="1" applyBorder="1" applyAlignment="1">
      <alignment horizontal="center" vertical="center" wrapText="1"/>
    </xf>
    <xf numFmtId="164" fontId="4" fillId="3" borderId="43" xfId="0" applyNumberFormat="1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164" fontId="2" fillId="3" borderId="44" xfId="0" applyNumberFormat="1" applyFont="1" applyFill="1" applyBorder="1" applyAlignment="1">
      <alignment horizontal="center" vertical="center" wrapText="1"/>
    </xf>
    <xf numFmtId="9" fontId="8" fillId="0" borderId="52" xfId="0" applyNumberFormat="1" applyFont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9" fontId="8" fillId="4" borderId="7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6" fillId="6" borderId="14" xfId="0" applyNumberFormat="1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165" fontId="5" fillId="0" borderId="45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/>
    </xf>
    <xf numFmtId="165" fontId="5" fillId="0" borderId="5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165" fontId="5" fillId="7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9" borderId="63" xfId="0" applyFont="1" applyFill="1" applyBorder="1" applyAlignment="1">
      <alignment horizontal="center" vertical="center"/>
    </xf>
    <xf numFmtId="165" fontId="5" fillId="0" borderId="53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9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33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4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165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5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165" fontId="5" fillId="5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wrapText="1"/>
    </xf>
    <xf numFmtId="0" fontId="12" fillId="0" borderId="25" xfId="0" applyFont="1" applyBorder="1" applyAlignment="1">
      <alignment horizontal="center" vertical="center" wrapText="1"/>
    </xf>
    <xf numFmtId="9" fontId="5" fillId="0" borderId="4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right" vertical="center" wrapText="1"/>
    </xf>
    <xf numFmtId="0" fontId="6" fillId="6" borderId="48" xfId="0" applyFont="1" applyFill="1" applyBorder="1" applyAlignment="1">
      <alignment horizontal="right" vertical="center" wrapText="1"/>
    </xf>
    <xf numFmtId="0" fontId="6" fillId="6" borderId="49" xfId="0" applyFont="1" applyFill="1" applyBorder="1" applyAlignment="1">
      <alignment horizontal="right" vertical="center" wrapText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5" borderId="34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 wrapText="1"/>
    </xf>
    <xf numFmtId="0" fontId="7" fillId="6" borderId="42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7" borderId="8" xfId="0" applyFont="1" applyFill="1" applyBorder="1" applyAlignment="1">
      <alignment horizontal="right" vertical="center" wrapText="1"/>
    </xf>
    <xf numFmtId="0" fontId="6" fillId="7" borderId="9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right" vertical="center" wrapText="1"/>
    </xf>
    <xf numFmtId="0" fontId="1" fillId="7" borderId="8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7" fillId="7" borderId="40" xfId="0" applyFont="1" applyFill="1" applyBorder="1" applyAlignment="1">
      <alignment horizontal="left" vertical="center" wrapText="1"/>
    </xf>
    <xf numFmtId="0" fontId="7" fillId="7" borderId="41" xfId="0" applyFont="1" applyFill="1" applyBorder="1" applyAlignment="1">
      <alignment horizontal="left" vertical="center" wrapText="1"/>
    </xf>
    <xf numFmtId="0" fontId="7" fillId="7" borderId="42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55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1" fillId="9" borderId="23" xfId="0" applyFont="1" applyFill="1" applyBorder="1" applyAlignment="1">
      <alignment horizontal="left" vertical="center"/>
    </xf>
    <xf numFmtId="0" fontId="1" fillId="9" borderId="13" xfId="0" applyFont="1" applyFill="1" applyBorder="1" applyAlignment="1">
      <alignment horizontal="left" vertical="center"/>
    </xf>
    <xf numFmtId="0" fontId="1" fillId="9" borderId="14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0" fontId="1" fillId="9" borderId="9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9" borderId="8" xfId="0" applyFont="1" applyFill="1" applyBorder="1" applyAlignment="1">
      <alignment horizontal="right" vertical="center"/>
    </xf>
    <xf numFmtId="0" fontId="1" fillId="9" borderId="9" xfId="0" applyFont="1" applyFill="1" applyBorder="1" applyAlignment="1">
      <alignment horizontal="right" vertical="center"/>
    </xf>
    <xf numFmtId="0" fontId="1" fillId="9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7" borderId="8" xfId="0" applyFont="1" applyFill="1" applyBorder="1" applyAlignment="1">
      <alignment horizontal="right" vertical="center"/>
    </xf>
    <xf numFmtId="0" fontId="1" fillId="7" borderId="9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right" vertical="center"/>
    </xf>
    <xf numFmtId="0" fontId="5" fillId="0" borderId="64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FB\FFB%20Modelling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Apps\FINANCE\Business%20Plan%2019_20\City%20Scenario%20Planning\Salary%20model%20FY1920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tingham%20Works/YEI%201%20-%20Nottm%20Works/DWP%20funding%20agreement/Project%20Change%20Request%208%20-%20ABG%20partners/Nottm%20Works%20-%20PCR%238%20financial%20annex%20-%20FINAL%202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ttingham%20Works/YEI%201%20-%20Nottm%20Works/Budget%20&amp;%20Expenditure/Claims/2016%20Qr%202/Qr%202%20Claim%20docs/Nottm%20City%20Council%20-%20%20ESIF%20Transaction%20List%20Apr%20-%20Jun%2016%20v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fsw2k121\shd_dev01\Eco%20Dev%20Finance\Salary%20Info\Salary%20Budget\2018-19\PM%2018-19%20Dixon%20Mr%20Robert%20@%202017%2011%202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Development/Skills/ESF/YEI/Application%20Docs%20&amp;%20prep/Nottm%20Works%20-%20April%2016%20start/Application%20-%20Apr%2016%20start/Indicators%20Table%20(2.1)_Nottingham%20Works%20-%20April%20sta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ttingham%20Works/YEI%201%20-%20Nottm%20Works/DWP%20funding%20agreement/Project%20Change%20Request%208%20-%20ABG%20partners/Nottm%20Works%20-%20PCR%238%20Indicator%20Annex%20-%20v2%200307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eade\AppData\Local\Microsoft\Windows\Temporary%20Internet%20Files\Content.Outlook\MUJA4UOS\ESF%20Budget%20Employ%20Module%201%20City%20Only%2014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ivers"/>
      <sheetName val="Master Data"/>
      <sheetName val="Starts"/>
      <sheetName val="P&amp;L"/>
      <sheetName val="Workings"/>
      <sheetName val="Levy Income"/>
      <sheetName val="16-18 NonLevy Income"/>
      <sheetName val="19+ NonLevy Income"/>
      <sheetName val="EPA"/>
      <sheetName val="Salaries"/>
      <sheetName val="Master_Data"/>
      <sheetName val="Levy_Income"/>
      <sheetName val="16-18_NonLevy_Income"/>
      <sheetName val="19+_NonLevy_Income"/>
    </sheetNames>
    <sheetDataSet>
      <sheetData sheetId="0" refreshError="1"/>
      <sheetData sheetId="1">
        <row r="4">
          <cell r="B4" t="str">
            <v>Levy</v>
          </cell>
          <cell r="C4" t="str">
            <v>Funding</v>
          </cell>
        </row>
        <row r="5">
          <cell r="B5" t="str">
            <v>16-18 Non-Levy</v>
          </cell>
          <cell r="C5" t="str">
            <v>Provider Incentive</v>
          </cell>
        </row>
        <row r="6">
          <cell r="B6" t="str">
            <v>19+ Non-Levy</v>
          </cell>
          <cell r="C6" t="str">
            <v>Functional Skills</v>
          </cell>
        </row>
        <row r="7">
          <cell r="C7" t="str">
            <v>ALS</v>
          </cell>
        </row>
        <row r="8">
          <cell r="C8" t="str">
            <v>Disadvantage Funding</v>
          </cell>
        </row>
        <row r="9">
          <cell r="C9" t="str">
            <v>Employer Contribution</v>
          </cell>
        </row>
        <row r="13">
          <cell r="B13" t="str">
            <v>Customer Service L2</v>
          </cell>
        </row>
        <row r="14">
          <cell r="B14" t="str">
            <v>Customer Service L3</v>
          </cell>
        </row>
        <row r="15">
          <cell r="B15" t="str">
            <v>Business &amp; Administration L2</v>
          </cell>
        </row>
        <row r="16">
          <cell r="B16" t="str">
            <v>Supporting Teaching &amp; Learning in Schools L2</v>
          </cell>
        </row>
        <row r="17">
          <cell r="B17" t="str">
            <v>Business &amp; Administration L3</v>
          </cell>
        </row>
        <row r="18">
          <cell r="B18" t="str">
            <v>Supporting Teaching &amp; Learning in Schools L3</v>
          </cell>
        </row>
        <row r="19">
          <cell r="B19" t="str">
            <v>Supporting T&amp;L in PE &amp; School Sport L3</v>
          </cell>
        </row>
        <row r="20">
          <cell r="B20" t="str">
            <v>Customer Service Practitioner (Pre2019)</v>
          </cell>
        </row>
        <row r="21">
          <cell r="B21" t="str">
            <v>Customer Service Practitioner (Post 2019)</v>
          </cell>
        </row>
        <row r="22">
          <cell r="B22" t="str">
            <v>Business and Professional Administration L4</v>
          </cell>
        </row>
        <row r="23">
          <cell r="B23" t="str">
            <v>Business Administrator L3</v>
          </cell>
        </row>
        <row r="24">
          <cell r="B24" t="str">
            <v>Team Leader / Supervisor L3</v>
          </cell>
        </row>
        <row r="25">
          <cell r="B25" t="str">
            <v>Operations / Departmental Manager L5</v>
          </cell>
        </row>
        <row r="26">
          <cell r="B26" t="str">
            <v>Digital Marketeer L3</v>
          </cell>
        </row>
        <row r="27">
          <cell r="B27" t="str">
            <v>Careers Guidance L6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B4" t="str">
            <v>Levy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MC"/>
      <sheetName val="Hol Buy Back"/>
      <sheetName val="TS"/>
      <sheetName val="Master List"/>
      <sheetName val="FMG"/>
      <sheetName val="AP(FFY)"/>
      <sheetName val="City"/>
      <sheetName val="County"/>
      <sheetName val="Fut Impact"/>
      <sheetName val="Get Ahead"/>
      <sheetName val="IAPT"/>
      <sheetName val="IASS"/>
      <sheetName val="NCSEM"/>
      <sheetName val="NCSEoE"/>
      <sheetName val="YEI"/>
      <sheetName val="CEC"/>
      <sheetName val="Com grants"/>
      <sheetName val="Con Skills"/>
      <sheetName val="Impact"/>
      <sheetName val="Jobs Hub"/>
      <sheetName val="Move Ahead"/>
      <sheetName val="PDC"/>
      <sheetName val="Skills"/>
      <sheetName val="Stay Ahead"/>
      <sheetName val="WEX"/>
      <sheetName val="TE"/>
      <sheetName val="Contracts"/>
      <sheetName val="Salary Scales"/>
      <sheetName val="Journal"/>
      <sheetName val="Version_Control"/>
      <sheetName val="Hol_Buy_Back"/>
      <sheetName val="Master_List"/>
      <sheetName val="Fut_Impact"/>
      <sheetName val="Get_Ahead"/>
      <sheetName val="Com_grants"/>
      <sheetName val="Con_Skills"/>
      <sheetName val="Jobs_Hub"/>
      <sheetName val="Move_Ahead"/>
      <sheetName val="Stay_Ahead"/>
      <sheetName val="Salary_Scales"/>
    </sheetNames>
    <sheetDataSet>
      <sheetData sheetId="0"/>
      <sheetData sheetId="1">
        <row r="3">
          <cell r="B3">
            <v>68</v>
          </cell>
        </row>
      </sheetData>
      <sheetData sheetId="2"/>
      <sheetData sheetId="3"/>
      <sheetData sheetId="4"/>
      <sheetData sheetId="5">
        <row r="411">
          <cell r="F411">
            <v>44888.820000000007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 t="str">
            <v>CEC</v>
          </cell>
        </row>
        <row r="5">
          <cell r="B5" t="str">
            <v>Community Grants</v>
          </cell>
        </row>
        <row r="6">
          <cell r="B6" t="str">
            <v>Construction Skills</v>
          </cell>
        </row>
        <row r="7">
          <cell r="B7" t="str">
            <v>Impact ATA</v>
          </cell>
        </row>
        <row r="8">
          <cell r="B8" t="str">
            <v>Impact ATA Team</v>
          </cell>
        </row>
        <row r="9">
          <cell r="B9" t="str">
            <v>Jobs Hub</v>
          </cell>
        </row>
        <row r="10">
          <cell r="B10" t="str">
            <v>Move Ahead</v>
          </cell>
        </row>
        <row r="11">
          <cell r="B11" t="str">
            <v>Professional Development Centre</v>
          </cell>
        </row>
        <row r="12">
          <cell r="B12" t="str">
            <v>Skills Delivery</v>
          </cell>
        </row>
        <row r="13">
          <cell r="B13" t="str">
            <v>Stay Ahead</v>
          </cell>
        </row>
        <row r="14">
          <cell r="B14" t="str">
            <v>WEX</v>
          </cell>
        </row>
        <row r="15">
          <cell r="B15" t="str">
            <v>YES Grant</v>
          </cell>
        </row>
        <row r="16">
          <cell r="B16" t="str">
            <v>Alternative Provision (FFY)</v>
          </cell>
        </row>
        <row r="17">
          <cell r="B17" t="str">
            <v>City NEET</v>
          </cell>
        </row>
        <row r="18">
          <cell r="B18" t="str">
            <v>County NEET</v>
          </cell>
        </row>
        <row r="19">
          <cell r="B19" t="str">
            <v>Family Learning (FFY)</v>
          </cell>
        </row>
        <row r="20">
          <cell r="B20" t="str">
            <v>Future Impact</v>
          </cell>
        </row>
        <row r="21">
          <cell r="B21" t="str">
            <v>Get Ahead</v>
          </cell>
        </row>
        <row r="22">
          <cell r="B22" t="str">
            <v>Guidance</v>
          </cell>
        </row>
        <row r="23">
          <cell r="B23" t="str">
            <v>IAPT</v>
          </cell>
        </row>
        <row r="24">
          <cell r="B24" t="str">
            <v>IASS</v>
          </cell>
        </row>
        <row r="25">
          <cell r="B25" t="str">
            <v>Independent Support</v>
          </cell>
        </row>
        <row r="26">
          <cell r="B26" t="str">
            <v>NCS EM</v>
          </cell>
        </row>
        <row r="27">
          <cell r="B27" t="str">
            <v>NCS EoE</v>
          </cell>
        </row>
        <row r="28">
          <cell r="B28" t="str">
            <v>Targeted Transitions</v>
          </cell>
        </row>
        <row r="29">
          <cell r="B29" t="str">
            <v>YEI - Intensive Careers Support</v>
          </cell>
        </row>
        <row r="30">
          <cell r="B30" t="str">
            <v>Futures Management Group</v>
          </cell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Costs Profile"/>
      <sheetName val="Funding Profile"/>
      <sheetName val="Funding Sources"/>
      <sheetName val="Priority"/>
      <sheetName val="Ref_LEP"/>
      <sheetName val="Cost Categories"/>
      <sheetName val="Funding Sources Data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ESF - CFO Admin</v>
          </cell>
          <cell r="D3" t="str">
            <v>YEI - Other direct costs</v>
          </cell>
        </row>
        <row r="4">
          <cell r="A4" t="str">
            <v>ESF - Direct staff costs</v>
          </cell>
          <cell r="D4" t="str">
            <v>YEI - CFO Contract costs</v>
          </cell>
        </row>
        <row r="5">
          <cell r="A5" t="str">
            <v>ESF - CFO Contract costs</v>
          </cell>
          <cell r="D5" t="str">
            <v>YEI - Direct staff costs</v>
          </cell>
        </row>
        <row r="6">
          <cell r="A6" t="str">
            <v>ESF - Other direct costs</v>
          </cell>
          <cell r="D6" t="str">
            <v>(Rev) Flat Rate Indirect Costs 15%</v>
          </cell>
        </row>
        <row r="7">
          <cell r="A7" t="str">
            <v>Match - Direct staff costs</v>
          </cell>
          <cell r="D7" t="str">
            <v>(Rev) Flat Rate Indirect Costs 40%</v>
          </cell>
        </row>
        <row r="8">
          <cell r="A8" t="str">
            <v>Match - CFO Contract costs</v>
          </cell>
        </row>
        <row r="9">
          <cell r="A9" t="str">
            <v>Match - Other direct costs</v>
          </cell>
        </row>
        <row r="10">
          <cell r="A10" t="str">
            <v>(Rev) Flat Rate Indirect Costs 15%</v>
          </cell>
        </row>
        <row r="11">
          <cell r="A11" t="str">
            <v>(Rev) Flat Rate Indirect Costs 40%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eldMapping"/>
      <sheetName val="PriorityAxisReference"/>
      <sheetName val="InvestmentPriorityReference"/>
      <sheetName val="CostCategoryReference"/>
      <sheetName val="Reference"/>
      <sheetName val="Guidance"/>
      <sheetName val="Transactions"/>
      <sheetName val="Summary"/>
      <sheetName val="Cleansed"/>
      <sheetName val="ExportReady"/>
    </sheetNames>
    <sheetDataSet>
      <sheetData sheetId="0"/>
      <sheetData sheetId="1"/>
      <sheetData sheetId="2"/>
      <sheetData sheetId="3"/>
      <sheetData sheetId="4">
        <row r="3">
          <cell r="F3">
            <v>0</v>
          </cell>
        </row>
        <row r="4">
          <cell r="F4">
            <v>999999999.99000001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Summary"/>
      <sheetName val="BneLog"/>
      <sheetName val="SN28 - EconDev Business Growth"/>
      <sheetName val="Summary"/>
      <sheetName val="Pay Scale"/>
      <sheetName val="Control"/>
      <sheetName val="Initial_Summary"/>
      <sheetName val="SN28_-_EconDev_Business_Growth"/>
      <sheetName val="Pay_Sca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NN1306 - ULTRABAND IT ERDF</v>
          </cell>
          <cell r="B1" t="str">
            <v>N.N.6195.000</v>
          </cell>
        </row>
        <row r="2">
          <cell r="A2" t="str">
            <v>NN0272 - EMPLOYMENT AND SKILLS RETAIL</v>
          </cell>
          <cell r="B2" t="str">
            <v>N.N.6208.000</v>
          </cell>
        </row>
        <row r="3">
          <cell r="A3" t="str">
            <v>NN1380 - BUSINESS GROWTH</v>
          </cell>
          <cell r="B3" t="str">
            <v>N.N.6208.000</v>
          </cell>
        </row>
        <row r="4">
          <cell r="A4" t="str">
            <v>NN1874 - INTERNATIONAL TEAM</v>
          </cell>
          <cell r="B4" t="str">
            <v>N.N.6221.V19</v>
          </cell>
        </row>
        <row r="5">
          <cell r="A5" t="str">
            <v>NN1494 - GROWTH HUB TEAM</v>
          </cell>
          <cell r="B5" t="str">
            <v>N.N.6233.000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ESF Outputs"/>
      <sheetName val="ESF Results"/>
      <sheetName val="Sheet3"/>
    </sheetNames>
    <sheetDataSet>
      <sheetData sheetId="0"/>
      <sheetData sheetId="1"/>
      <sheetData sheetId="2"/>
      <sheetData sheetId="3">
        <row r="2">
          <cell r="I2" t="str">
            <v>----- Common Outputs -----</v>
          </cell>
        </row>
        <row r="3">
          <cell r="I3" t="str">
            <v>ESF CO01 - Unemployed, including long term unemployed</v>
          </cell>
        </row>
        <row r="4">
          <cell r="I4" t="str">
            <v>ESF CO02 - Long term unemployed</v>
          </cell>
        </row>
        <row r="5">
          <cell r="I5" t="str">
            <v>ESF CO03 - Inactive</v>
          </cell>
        </row>
        <row r="6">
          <cell r="I6" t="str">
            <v xml:space="preserve">ESF CO04 - Inactive, not in education or training </v>
          </cell>
        </row>
        <row r="7">
          <cell r="I7" t="str">
            <v>ESF CO05 - Employed, including self-employed</v>
          </cell>
        </row>
        <row r="8">
          <cell r="I8" t="str">
            <v>ESF CO06 - Below 25 years of age</v>
          </cell>
        </row>
        <row r="9">
          <cell r="I9" t="str">
            <v>ESF CO07 - Above 54 years of age</v>
          </cell>
        </row>
        <row r="10">
          <cell r="I10" t="str">
            <v>ESF CO08 - Above 54 years of age who are unemployed, including long term unemployed , or inactive not in education or training</v>
          </cell>
        </row>
        <row r="11">
          <cell r="I11" t="str">
            <v xml:space="preserve">ESF CO09 - With primary (ISCED 1) or lower secondary education (ISCED 2) </v>
          </cell>
        </row>
        <row r="12">
          <cell r="I12" t="str">
            <v>ESF CO10 - With upper secondary (ISCED 3) or post-secondary education ( ISCED 4)</v>
          </cell>
        </row>
        <row r="13">
          <cell r="I13" t="str">
            <v>ESF CO11 - With tertiary education (ISCED5 to 8)</v>
          </cell>
        </row>
        <row r="14">
          <cell r="I14" t="str">
            <v>ESF CO12 - Participants who live in jobless households</v>
          </cell>
        </row>
        <row r="15">
          <cell r="I15" t="str">
            <v>ESF CO13 - Participants who live in jobless households with dependent children</v>
          </cell>
        </row>
        <row r="16">
          <cell r="I16" t="str">
            <v>ESF CO14 - Participants who live in a single adult household with dependent children</v>
          </cell>
        </row>
        <row r="17">
          <cell r="I17" t="str">
            <v xml:space="preserve">CO5 - Participants who are Ethnic Minorities </v>
          </cell>
        </row>
        <row r="18">
          <cell r="I18" t="str">
            <v>ESF CO16 - Participants with disabilities</v>
          </cell>
        </row>
        <row r="19">
          <cell r="I19" t="str">
            <v>ESF CO17 - Other disadvantaged</v>
          </cell>
        </row>
        <row r="20">
          <cell r="I20" t="str">
            <v>ESF  CO18 - Homeless or affected by housing exclusion</v>
          </cell>
        </row>
        <row r="21">
          <cell r="I21" t="str">
            <v>ESF CO19 - Participants from rural areas</v>
          </cell>
        </row>
        <row r="22">
          <cell r="I22" t="str">
            <v>ESF CO20 - Number of projects full or partially implemented by social partners or Non-governmental organisations</v>
          </cell>
        </row>
        <row r="23">
          <cell r="I23" t="str">
            <v>ESF CO21 - Number of projects dedicated to the sustainable participation and progress of women</v>
          </cell>
        </row>
        <row r="24">
          <cell r="I24" t="str">
            <v>ESF CO22 - Number of projects targeting public administrations or public services dedicated at national, regional or local level</v>
          </cell>
        </row>
        <row r="25">
          <cell r="I25" t="str">
            <v>ESF CO23 - Number of supported micro, small and medium enterprises (including cooperative enterprises and enterprises of the social economy)</v>
          </cell>
        </row>
        <row r="26">
          <cell r="I26" t="str">
            <v>----- YEI Specific Outputs -----</v>
          </cell>
        </row>
        <row r="27">
          <cell r="I27" t="str">
            <v>YEI 03 - Participants ( aged 25-29) who are unemployed OR inactive ( not in education or training)</v>
          </cell>
        </row>
        <row r="28">
          <cell r="I28" t="str">
            <v>YEI 08 - Participants (below 25 years of age) who are unemployed or inactive (not in education or training)</v>
          </cell>
        </row>
        <row r="29">
          <cell r="I29" t="str">
            <v>YEI 09 - Unemployed ( including long term unemployed) participants (YEI)</v>
          </cell>
        </row>
        <row r="30">
          <cell r="I30" t="str">
            <v>YEI O10 - Long-term unemployed participants (YEI)</v>
          </cell>
        </row>
        <row r="31">
          <cell r="I31" t="str">
            <v>YEI O11 - Inactive participants not in education or training (YEI)</v>
          </cell>
        </row>
        <row r="32">
          <cell r="I32" t="str">
            <v>YEI O12 - Participants with disabilities</v>
          </cell>
        </row>
        <row r="33">
          <cell r="I33" t="str">
            <v xml:space="preserve">YEI O13 - Participants who live in  a single adult household with dependent children (YEI) </v>
          </cell>
        </row>
        <row r="34">
          <cell r="I34" t="str">
            <v>----- Investment Priority Specific Outputs -----</v>
          </cell>
        </row>
        <row r="35">
          <cell r="I35" t="str">
            <v>O2 - Participants (below 25 years of age) who are unemployed or inactive (I.P. 1.2 only)</v>
          </cell>
        </row>
        <row r="36">
          <cell r="I36" t="str">
            <v>O4 - Participants over 50 years of age (I.P. 1.1, 1.4, 1.5, 2.1)</v>
          </cell>
        </row>
        <row r="37">
          <cell r="I37" t="str">
            <v>O6 - Participants without basic skills (I.P. 1.1, 1.2, 2.1)</v>
          </cell>
        </row>
        <row r="38">
          <cell r="I38" t="str">
            <v>O7 - Participants who are offenders or ex-offenders (I.P. 1.4 only)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ESF Outputs"/>
      <sheetName val="ESF Results"/>
      <sheetName val="Lists"/>
      <sheetName val="Change Log"/>
    </sheetNames>
    <sheetDataSet>
      <sheetData sheetId="0"/>
      <sheetData sheetId="1"/>
      <sheetData sheetId="2"/>
      <sheetData sheetId="3">
        <row r="1">
          <cell r="L1" t="str">
            <v>------Select Result------</v>
          </cell>
        </row>
        <row r="2">
          <cell r="L2" t="str">
            <v>----- Common Results -----</v>
          </cell>
        </row>
        <row r="3">
          <cell r="L3" t="str">
            <v>ESF CR01 - Inactive participants engaged in job-searching upon leaving</v>
          </cell>
        </row>
        <row r="4">
          <cell r="L4" t="str">
            <v>ESF CR02 - Participants in education / training upon leaving</v>
          </cell>
        </row>
        <row r="5">
          <cell r="L5" t="str">
            <v>ESF CR03 - Participants gaining a qualification upon leaving</v>
          </cell>
        </row>
        <row r="6">
          <cell r="L6" t="str">
            <v xml:space="preserve">ESF CR04 - Participants in employment, including self-employment, upon leaving </v>
          </cell>
        </row>
        <row r="7">
          <cell r="L7" t="str">
            <v>ESF CR05 - Disadvantaged participants engaged in job searching , in education / training, gaining a qualification, or in employment , including self-employment, upon leaving</v>
          </cell>
        </row>
        <row r="8">
          <cell r="L8" t="str">
            <v>ESF CR06 - Participants in employment, including self-employment, six months after leaving</v>
          </cell>
        </row>
        <row r="9">
          <cell r="L9" t="str">
            <v>ESF CR07 - Participants with an improved labour market situation six months after leaving</v>
          </cell>
        </row>
        <row r="10">
          <cell r="L10" t="str">
            <v>ESF CR08 - Participants above 54 years of age in employment, including self-employment , six months after leaving</v>
          </cell>
        </row>
        <row r="11">
          <cell r="L11" t="str">
            <v>ESF CR09 - Disadvantaged participants in employment, including self-employment, six months after leaving</v>
          </cell>
        </row>
        <row r="12">
          <cell r="L12" t="str">
            <v>----- YEI Specific Results -----</v>
          </cell>
        </row>
        <row r="13">
          <cell r="L13" t="str">
            <v>YEI-CR01 - Unemployed participants who complete the YEI supported intervention</v>
          </cell>
        </row>
        <row r="14">
          <cell r="L14" t="str">
            <v>YEI-CR02 - Unemployed participants who receive an offer of employment, continued education, apprenticeship or traineeship upon leaving</v>
          </cell>
        </row>
        <row r="15">
          <cell r="L15" t="str">
            <v>YEI-CR03 - Unemployed participants who are in education/training, gaining a qualification, or in employment, including selfemployment, upon leaving</v>
          </cell>
        </row>
        <row r="16">
          <cell r="L16" t="str">
            <v>YEI-CR04 - Long-term unemployed participants who complete the YEI supported intervention</v>
          </cell>
        </row>
        <row r="17">
          <cell r="L17" t="str">
            <v>YEI-CR05 - Long -term unemployed participants who receive an offer of employment, continued education, apprenticeship or traineeship upon leaving</v>
          </cell>
        </row>
        <row r="18">
          <cell r="L18" t="str">
            <v>YEI-CR06 - Long -term unemployed participants who are in education/training, gaining a qualification, or are in employment, including self - employment, upon leaving</v>
          </cell>
        </row>
        <row r="19">
          <cell r="L19" t="str">
            <v>YEI-CR07 - Inactive participants not in education or training who complete the YEI supported intervention</v>
          </cell>
        </row>
        <row r="20">
          <cell r="L20" t="str">
            <v>YEI-CR08 - Inactive participants not in education or training who receive an offer of employment, continued education, apprenticeship or traineeship upon leaving</v>
          </cell>
        </row>
        <row r="21">
          <cell r="L21" t="str">
            <v>YEI-CR09 - Inactive participants not in education or training who are in education/training, gaining a qualification, or are in employment, including self - employment, upon leaving</v>
          </cell>
        </row>
        <row r="22">
          <cell r="L22" t="str">
            <v>YEI-CR10 - Participants in continued education, training programmes leading to a qualification, an apprenticeship or a traineeship six months after leaving</v>
          </cell>
        </row>
        <row r="23">
          <cell r="L23" t="str">
            <v>YEI-CR11 - Participants in employment six months after leaving</v>
          </cell>
        </row>
        <row r="24">
          <cell r="L24" t="str">
            <v>YEI-CR12 - Participants in self-employment six months after leaving</v>
          </cell>
        </row>
        <row r="25">
          <cell r="L25" t="str">
            <v>-------Investment Priority Specific Results------</v>
          </cell>
        </row>
        <row r="26">
          <cell r="L26" t="str">
            <v>R1 - Unemployed participants into employment (including self-employment) on leaving</v>
          </cell>
        </row>
        <row r="27">
          <cell r="L27" t="str">
            <v>R2 - Inactive participants into employment or job search upon leaving</v>
          </cell>
        </row>
        <row r="28">
          <cell r="L28" t="str">
            <v>R3 - Participants gaining basic skills</v>
          </cell>
        </row>
        <row r="29">
          <cell r="L29" t="str">
            <v>R4 - Participants with childcare needs receiving childcare support</v>
          </cell>
        </row>
        <row r="30">
          <cell r="L30" t="str">
            <v>R5 - Participants (below 25 years of age) in employment, including self-employment, or education/training upon leaving</v>
          </cell>
        </row>
        <row r="31">
          <cell r="L31" t="str">
            <v>R6 - Participants gaining level 2 or below or a unit of a level 2 or below qualification (excluding basic skills)</v>
          </cell>
        </row>
        <row r="32">
          <cell r="L32" t="str">
            <v>R7 - Participants gaining level 3 or above or a unit of a level 3 or above qualification</v>
          </cell>
        </row>
        <row r="33">
          <cell r="L33" t="str">
            <v xml:space="preserve">R8 - Employed females gaining an improved labour market status </v>
          </cell>
        </row>
        <row r="34">
          <cell r="L34" t="str">
            <v>R9 - Small and Medium Enterprises successfully completing projects (which increase employer engagement; and/or the number of people progressing into or within skills provision)</v>
          </cell>
        </row>
        <row r="35">
          <cell r="L35" t="str">
            <v>------Technical Assistance Results------</v>
          </cell>
        </row>
        <row r="36">
          <cell r="L36" t="str">
            <v>TAR1 - Programme error rate</v>
          </cell>
        </row>
        <row r="37">
          <cell r="L37" t="str">
            <v>TAR2 - Proportion of expenditure checked by management verifications</v>
          </cell>
        </row>
        <row r="38">
          <cell r="L38" t="str">
            <v>TAR3 - Proportion of MA and IB staff completing training in relevant regulatory requirements.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Performance"/>
      <sheetName val="Grade Structure"/>
      <sheetName val="Grade_Structure"/>
    </sheetNames>
    <sheetDataSet>
      <sheetData sheetId="0" refreshError="1"/>
      <sheetData sheetId="1" refreshError="1"/>
      <sheetData sheetId="2">
        <row r="5">
          <cell r="C5" t="str">
            <v>Scale 4.3</v>
          </cell>
        </row>
        <row r="6">
          <cell r="C6" t="str">
            <v>Scale 4.2</v>
          </cell>
        </row>
        <row r="7">
          <cell r="C7" t="str">
            <v>Scale 4.1</v>
          </cell>
        </row>
        <row r="8">
          <cell r="C8" t="str">
            <v>Scale 3.5</v>
          </cell>
        </row>
        <row r="9">
          <cell r="C9" t="str">
            <v>Scale 3.4</v>
          </cell>
        </row>
        <row r="10">
          <cell r="C10" t="str">
            <v>Scale 3.3</v>
          </cell>
        </row>
        <row r="11">
          <cell r="C11" t="str">
            <v>Scale 3.2</v>
          </cell>
        </row>
        <row r="12">
          <cell r="C12" t="str">
            <v>Scale 2b</v>
          </cell>
        </row>
        <row r="13">
          <cell r="C13" t="str">
            <v>Scale 2.4</v>
          </cell>
        </row>
        <row r="14">
          <cell r="C14" t="str">
            <v>Scale 2.3</v>
          </cell>
        </row>
        <row r="15">
          <cell r="C15" t="str">
            <v>Scale 2.2</v>
          </cell>
        </row>
        <row r="16">
          <cell r="C16" t="str">
            <v>Scale 1.3</v>
          </cell>
        </row>
        <row r="17">
          <cell r="C17" t="str">
            <v>Scale 1.2</v>
          </cell>
        </row>
        <row r="18">
          <cell r="C18" t="str">
            <v>Scale 1.1</v>
          </cell>
        </row>
      </sheetData>
      <sheetData sheetId="3">
        <row r="5">
          <cell r="C5" t="str">
            <v>Scale 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9819-1766-476C-859E-E8AB14C100B4}">
  <sheetPr>
    <pageSetUpPr fitToPage="1"/>
  </sheetPr>
  <dimension ref="A1:I105"/>
  <sheetViews>
    <sheetView tabSelected="1" topLeftCell="A36" zoomScale="80" zoomScaleNormal="80" workbookViewId="0">
      <selection activeCell="F44" sqref="F44"/>
    </sheetView>
  </sheetViews>
  <sheetFormatPr defaultColWidth="9.140625" defaultRowHeight="14.25" x14ac:dyDescent="0.25"/>
  <cols>
    <col min="1" max="8" width="20.7109375" style="3" customWidth="1"/>
    <col min="9" max="9" width="20.7109375" style="1" customWidth="1"/>
    <col min="10" max="10" width="16.42578125" style="1" customWidth="1"/>
    <col min="11" max="16384" width="9.140625" style="1"/>
  </cols>
  <sheetData>
    <row r="1" spans="1:9" ht="30" customHeight="1" thickBot="1" x14ac:dyDescent="0.3">
      <c r="A1" s="266" t="s">
        <v>55</v>
      </c>
      <c r="B1" s="267"/>
      <c r="C1" s="267"/>
      <c r="D1" s="267"/>
      <c r="E1" s="267"/>
      <c r="F1" s="267"/>
      <c r="G1" s="267"/>
      <c r="H1" s="267"/>
      <c r="I1" s="268"/>
    </row>
    <row r="2" spans="1:9" ht="30" customHeight="1" thickBot="1" x14ac:dyDescent="0.3">
      <c r="A2" s="269" t="s">
        <v>54</v>
      </c>
      <c r="B2" s="270"/>
      <c r="C2" s="270"/>
      <c r="D2" s="270"/>
      <c r="E2" s="270"/>
      <c r="F2" s="270"/>
      <c r="G2" s="270"/>
      <c r="H2" s="270"/>
      <c r="I2" s="271"/>
    </row>
    <row r="3" spans="1:9" ht="30" customHeight="1" thickBot="1" x14ac:dyDescent="0.3">
      <c r="A3" s="262" t="s">
        <v>72</v>
      </c>
      <c r="B3" s="263"/>
      <c r="C3" s="263"/>
      <c r="D3" s="263"/>
      <c r="E3" s="263"/>
      <c r="F3" s="263"/>
      <c r="G3" s="264"/>
      <c r="H3" s="260"/>
      <c r="I3" s="261"/>
    </row>
    <row r="4" spans="1:9" ht="15" thickBot="1" x14ac:dyDescent="0.3"/>
    <row r="5" spans="1:9" ht="30" customHeight="1" thickBot="1" x14ac:dyDescent="0.3">
      <c r="A5" s="196" t="s">
        <v>10</v>
      </c>
      <c r="B5" s="197"/>
      <c r="C5" s="197"/>
      <c r="D5" s="197"/>
      <c r="E5" s="197"/>
      <c r="F5" s="197"/>
      <c r="G5" s="197"/>
      <c r="H5" s="197"/>
      <c r="I5" s="198"/>
    </row>
    <row r="6" spans="1:9" ht="15" customHeight="1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9" ht="30" customHeight="1" thickBot="1" x14ac:dyDescent="0.3">
      <c r="A7" s="274" t="s">
        <v>49</v>
      </c>
      <c r="B7" s="275"/>
      <c r="C7" s="275"/>
      <c r="D7" s="275"/>
      <c r="E7" s="275"/>
      <c r="F7" s="275"/>
      <c r="G7" s="275"/>
      <c r="H7" s="275"/>
      <c r="I7" s="116"/>
    </row>
    <row r="8" spans="1:9" ht="15" customHeight="1" thickBot="1" x14ac:dyDescent="0.3"/>
    <row r="9" spans="1:9" ht="30" customHeight="1" thickBot="1" x14ac:dyDescent="0.3">
      <c r="A9" s="177" t="s">
        <v>28</v>
      </c>
      <c r="B9" s="178"/>
      <c r="C9" s="178"/>
      <c r="D9" s="178"/>
      <c r="E9" s="178"/>
      <c r="F9" s="178"/>
      <c r="G9" s="178"/>
      <c r="H9" s="178"/>
      <c r="I9" s="179"/>
    </row>
    <row r="10" spans="1:9" ht="30" customHeight="1" thickBot="1" x14ac:dyDescent="0.3">
      <c r="A10" s="4" t="s">
        <v>0</v>
      </c>
      <c r="B10" s="5" t="s">
        <v>6</v>
      </c>
      <c r="C10" s="6" t="s">
        <v>1</v>
      </c>
      <c r="D10" s="7">
        <v>45962</v>
      </c>
      <c r="E10" s="8">
        <v>45992</v>
      </c>
      <c r="F10" s="8">
        <v>46023</v>
      </c>
      <c r="G10" s="9">
        <v>46054</v>
      </c>
      <c r="H10" s="10" t="s">
        <v>56</v>
      </c>
      <c r="I10" s="166" t="s">
        <v>71</v>
      </c>
    </row>
    <row r="11" spans="1:9" ht="30" customHeight="1" x14ac:dyDescent="0.25">
      <c r="A11" s="192" t="s">
        <v>2</v>
      </c>
      <c r="B11" s="194" t="s">
        <v>3</v>
      </c>
      <c r="C11" s="11" t="s">
        <v>4</v>
      </c>
      <c r="D11" s="12">
        <v>2000</v>
      </c>
      <c r="E11" s="13">
        <v>2000</v>
      </c>
      <c r="F11" s="13">
        <v>2000</v>
      </c>
      <c r="G11" s="14">
        <v>2000</v>
      </c>
      <c r="H11" s="15">
        <f>SUM(D11:G11)</f>
        <v>8000</v>
      </c>
      <c r="I11" s="16"/>
    </row>
    <row r="12" spans="1:9" ht="30" customHeight="1" thickBot="1" x14ac:dyDescent="0.3">
      <c r="A12" s="193"/>
      <c r="B12" s="195"/>
      <c r="C12" s="17" t="s">
        <v>5</v>
      </c>
      <c r="D12" s="18">
        <v>200</v>
      </c>
      <c r="E12" s="19">
        <v>200</v>
      </c>
      <c r="F12" s="19">
        <v>200</v>
      </c>
      <c r="G12" s="20">
        <v>200</v>
      </c>
      <c r="H12" s="21">
        <f>SUM(D12:G12)</f>
        <v>800</v>
      </c>
      <c r="I12" s="22">
        <f>IFERROR(H12/H11,"")</f>
        <v>0.1</v>
      </c>
    </row>
    <row r="13" spans="1:9" ht="30" customHeight="1" x14ac:dyDescent="0.25">
      <c r="A13" s="188">
        <v>1</v>
      </c>
      <c r="B13" s="190"/>
      <c r="C13" s="23" t="s">
        <v>4</v>
      </c>
      <c r="D13" s="117"/>
      <c r="E13" s="118"/>
      <c r="F13" s="118"/>
      <c r="G13" s="119"/>
      <c r="H13" s="24">
        <f t="shared" ref="H13:H20" si="0">SUM(D13:G13)</f>
        <v>0</v>
      </c>
      <c r="I13" s="25"/>
    </row>
    <row r="14" spans="1:9" s="29" customFormat="1" ht="30" customHeight="1" thickBot="1" x14ac:dyDescent="0.3">
      <c r="A14" s="189"/>
      <c r="B14" s="191"/>
      <c r="C14" s="26" t="s">
        <v>5</v>
      </c>
      <c r="D14" s="120"/>
      <c r="E14" s="121"/>
      <c r="F14" s="121"/>
      <c r="G14" s="122"/>
      <c r="H14" s="27">
        <f t="shared" si="0"/>
        <v>0</v>
      </c>
      <c r="I14" s="28" t="str">
        <f>IFERROR(H14/H13,"")</f>
        <v/>
      </c>
    </row>
    <row r="15" spans="1:9" ht="30" customHeight="1" x14ac:dyDescent="0.25">
      <c r="A15" s="181">
        <v>2</v>
      </c>
      <c r="B15" s="186"/>
      <c r="C15" s="30" t="s">
        <v>4</v>
      </c>
      <c r="D15" s="123"/>
      <c r="E15" s="124"/>
      <c r="F15" s="124"/>
      <c r="G15" s="125"/>
      <c r="H15" s="31">
        <f t="shared" si="0"/>
        <v>0</v>
      </c>
      <c r="I15" s="32"/>
    </row>
    <row r="16" spans="1:9" s="29" customFormat="1" ht="30" customHeight="1" thickBot="1" x14ac:dyDescent="0.3">
      <c r="A16" s="182"/>
      <c r="B16" s="187"/>
      <c r="C16" s="33" t="s">
        <v>5</v>
      </c>
      <c r="D16" s="126"/>
      <c r="E16" s="127"/>
      <c r="F16" s="127"/>
      <c r="G16" s="128"/>
      <c r="H16" s="34">
        <f t="shared" si="0"/>
        <v>0</v>
      </c>
      <c r="I16" s="35" t="str">
        <f>IFERROR(H16/H15,"")</f>
        <v/>
      </c>
    </row>
    <row r="17" spans="1:9" ht="30" customHeight="1" x14ac:dyDescent="0.25">
      <c r="A17" s="188">
        <v>3</v>
      </c>
      <c r="B17" s="190"/>
      <c r="C17" s="23" t="s">
        <v>4</v>
      </c>
      <c r="D17" s="117"/>
      <c r="E17" s="118"/>
      <c r="F17" s="118"/>
      <c r="G17" s="119"/>
      <c r="H17" s="24">
        <f t="shared" si="0"/>
        <v>0</v>
      </c>
      <c r="I17" s="25"/>
    </row>
    <row r="18" spans="1:9" s="29" customFormat="1" ht="30" customHeight="1" thickBot="1" x14ac:dyDescent="0.3">
      <c r="A18" s="189"/>
      <c r="B18" s="191"/>
      <c r="C18" s="26" t="s">
        <v>5</v>
      </c>
      <c r="D18" s="120"/>
      <c r="E18" s="121"/>
      <c r="F18" s="121"/>
      <c r="G18" s="122"/>
      <c r="H18" s="36">
        <f t="shared" si="0"/>
        <v>0</v>
      </c>
      <c r="I18" s="28" t="str">
        <f>IFERROR(H18/H17,"")</f>
        <v/>
      </c>
    </row>
    <row r="19" spans="1:9" ht="30" customHeight="1" x14ac:dyDescent="0.25">
      <c r="A19" s="181">
        <v>4</v>
      </c>
      <c r="B19" s="186"/>
      <c r="C19" s="30" t="s">
        <v>4</v>
      </c>
      <c r="D19" s="123"/>
      <c r="E19" s="124"/>
      <c r="F19" s="124"/>
      <c r="G19" s="125"/>
      <c r="H19" s="31">
        <f t="shared" si="0"/>
        <v>0</v>
      </c>
      <c r="I19" s="32"/>
    </row>
    <row r="20" spans="1:9" s="29" customFormat="1" ht="30" customHeight="1" thickBot="1" x14ac:dyDescent="0.3">
      <c r="A20" s="182"/>
      <c r="B20" s="187"/>
      <c r="C20" s="33" t="s">
        <v>5</v>
      </c>
      <c r="D20" s="126"/>
      <c r="E20" s="127"/>
      <c r="F20" s="127"/>
      <c r="G20" s="128"/>
      <c r="H20" s="37">
        <f t="shared" si="0"/>
        <v>0</v>
      </c>
      <c r="I20" s="35" t="str">
        <f>IFERROR(H20/H19,"")</f>
        <v/>
      </c>
    </row>
    <row r="21" spans="1:9" s="29" customFormat="1" ht="30" customHeight="1" thickBot="1" x14ac:dyDescent="0.3">
      <c r="A21" s="169" t="s">
        <v>19</v>
      </c>
      <c r="B21" s="170"/>
      <c r="C21" s="170"/>
      <c r="D21" s="170"/>
      <c r="E21" s="170"/>
      <c r="F21" s="170"/>
      <c r="G21" s="180"/>
      <c r="H21" s="38">
        <f>H14+H16+H18+H20</f>
        <v>0</v>
      </c>
      <c r="I21" s="39"/>
    </row>
    <row r="22" spans="1:9" ht="15" thickBot="1" x14ac:dyDescent="0.3"/>
    <row r="23" spans="1:9" ht="30" customHeight="1" thickBot="1" x14ac:dyDescent="0.3">
      <c r="A23" s="177" t="s">
        <v>29</v>
      </c>
      <c r="B23" s="178"/>
      <c r="C23" s="178"/>
      <c r="D23" s="178"/>
      <c r="E23" s="178"/>
      <c r="F23" s="178"/>
      <c r="G23" s="178"/>
      <c r="H23" s="178"/>
      <c r="I23" s="179"/>
    </row>
    <row r="24" spans="1:9" ht="30" customHeight="1" thickBot="1" x14ac:dyDescent="0.3">
      <c r="A24" s="4" t="s">
        <v>0</v>
      </c>
      <c r="B24" s="220" t="s">
        <v>1</v>
      </c>
      <c r="C24" s="221"/>
      <c r="D24" s="40">
        <v>45962</v>
      </c>
      <c r="E24" s="41">
        <v>45992</v>
      </c>
      <c r="F24" s="41">
        <v>46023</v>
      </c>
      <c r="G24" s="42">
        <v>46054</v>
      </c>
      <c r="H24" s="43" t="s">
        <v>56</v>
      </c>
      <c r="I24" s="44" t="s">
        <v>57</v>
      </c>
    </row>
    <row r="25" spans="1:9" ht="30" customHeight="1" x14ac:dyDescent="0.25">
      <c r="A25" s="192" t="s">
        <v>2</v>
      </c>
      <c r="B25" s="216" t="s">
        <v>7</v>
      </c>
      <c r="C25" s="217"/>
      <c r="D25" s="45">
        <v>250</v>
      </c>
      <c r="E25" s="46">
        <v>250</v>
      </c>
      <c r="F25" s="46">
        <v>250</v>
      </c>
      <c r="G25" s="47">
        <v>250</v>
      </c>
      <c r="H25" s="48">
        <f>SUM(D25:G25)</f>
        <v>1000</v>
      </c>
      <c r="I25" s="49"/>
    </row>
    <row r="26" spans="1:9" ht="30" customHeight="1" thickBot="1" x14ac:dyDescent="0.3">
      <c r="A26" s="193"/>
      <c r="B26" s="218" t="s">
        <v>8</v>
      </c>
      <c r="C26" s="219"/>
      <c r="D26" s="50">
        <v>25</v>
      </c>
      <c r="E26" s="51">
        <v>25</v>
      </c>
      <c r="F26" s="51">
        <v>25</v>
      </c>
      <c r="G26" s="52">
        <v>25</v>
      </c>
      <c r="H26" s="53">
        <f>SUM(D26:G26)</f>
        <v>100</v>
      </c>
      <c r="I26" s="54">
        <f>IFERROR(H26/H25,"")</f>
        <v>0.1</v>
      </c>
    </row>
    <row r="27" spans="1:9" ht="30" customHeight="1" x14ac:dyDescent="0.25">
      <c r="A27" s="188">
        <v>1</v>
      </c>
      <c r="B27" s="212" t="s">
        <v>69</v>
      </c>
      <c r="C27" s="213"/>
      <c r="D27" s="117"/>
      <c r="E27" s="118"/>
      <c r="F27" s="118"/>
      <c r="G27" s="129"/>
      <c r="H27" s="55">
        <f t="shared" ref="H27:H30" si="1">SUM(D27:G27)</f>
        <v>0</v>
      </c>
      <c r="I27" s="56"/>
    </row>
    <row r="28" spans="1:9" s="29" customFormat="1" ht="30" customHeight="1" thickBot="1" x14ac:dyDescent="0.3">
      <c r="A28" s="189"/>
      <c r="B28" s="214" t="s">
        <v>8</v>
      </c>
      <c r="C28" s="215"/>
      <c r="D28" s="120"/>
      <c r="E28" s="121"/>
      <c r="F28" s="121"/>
      <c r="G28" s="130"/>
      <c r="H28" s="57">
        <f t="shared" si="1"/>
        <v>0</v>
      </c>
      <c r="I28" s="58" t="str">
        <f>IFERROR(H28/H27,"")</f>
        <v/>
      </c>
    </row>
    <row r="29" spans="1:9" ht="30" customHeight="1" x14ac:dyDescent="0.25">
      <c r="A29" s="181">
        <v>2</v>
      </c>
      <c r="B29" s="208" t="s">
        <v>70</v>
      </c>
      <c r="C29" s="209"/>
      <c r="D29" s="123"/>
      <c r="E29" s="124"/>
      <c r="F29" s="124"/>
      <c r="G29" s="131"/>
      <c r="H29" s="59">
        <f>SUM(D29:G29)</f>
        <v>0</v>
      </c>
      <c r="I29" s="60"/>
    </row>
    <row r="30" spans="1:9" s="29" customFormat="1" ht="30" customHeight="1" thickBot="1" x14ac:dyDescent="0.3">
      <c r="A30" s="182"/>
      <c r="B30" s="210" t="s">
        <v>9</v>
      </c>
      <c r="C30" s="211"/>
      <c r="D30" s="126"/>
      <c r="E30" s="127"/>
      <c r="F30" s="127"/>
      <c r="G30" s="132"/>
      <c r="H30" s="61">
        <f t="shared" si="1"/>
        <v>0</v>
      </c>
      <c r="I30" s="62" t="str">
        <f>IFERROR(H30/H29,"")</f>
        <v/>
      </c>
    </row>
    <row r="31" spans="1:9" s="29" customFormat="1" ht="30" customHeight="1" thickBot="1" x14ac:dyDescent="0.3">
      <c r="A31" s="183" t="s">
        <v>20</v>
      </c>
      <c r="B31" s="184"/>
      <c r="C31" s="184"/>
      <c r="D31" s="184"/>
      <c r="E31" s="184"/>
      <c r="F31" s="184"/>
      <c r="G31" s="185"/>
      <c r="H31" s="63">
        <f>H28+H30</f>
        <v>0</v>
      </c>
      <c r="I31" s="64"/>
    </row>
    <row r="32" spans="1:9" ht="15" thickBot="1" x14ac:dyDescent="0.3"/>
    <row r="33" spans="1:8" ht="30" customHeight="1" thickBot="1" x14ac:dyDescent="0.3">
      <c r="A33" s="199" t="s">
        <v>30</v>
      </c>
      <c r="B33" s="200"/>
      <c r="C33" s="200"/>
      <c r="D33" s="200"/>
      <c r="E33" s="200"/>
      <c r="F33" s="200"/>
      <c r="G33" s="201"/>
      <c r="H33" s="1"/>
    </row>
    <row r="34" spans="1:8" ht="30" customHeight="1" thickBot="1" x14ac:dyDescent="0.3">
      <c r="A34" s="202" t="s">
        <v>58</v>
      </c>
      <c r="B34" s="203"/>
      <c r="C34" s="203"/>
      <c r="D34" s="203"/>
      <c r="E34" s="203"/>
      <c r="F34" s="203"/>
      <c r="G34" s="204"/>
      <c r="H34" s="1"/>
    </row>
    <row r="35" spans="1:8" ht="30" customHeight="1" thickBot="1" x14ac:dyDescent="0.3">
      <c r="A35" s="205" t="s">
        <v>42</v>
      </c>
      <c r="B35" s="206"/>
      <c r="C35" s="206"/>
      <c r="D35" s="206"/>
      <c r="E35" s="206"/>
      <c r="F35" s="207"/>
      <c r="G35" s="133"/>
      <c r="H35" s="168" t="str">
        <f>IF(B37="","","&lt;= Please check you have answered this question")</f>
        <v/>
      </c>
    </row>
    <row r="36" spans="1:8" ht="30" customHeight="1" x14ac:dyDescent="0.25">
      <c r="A36" s="65" t="s">
        <v>11</v>
      </c>
      <c r="B36" s="66" t="s">
        <v>12</v>
      </c>
      <c r="C36" s="66" t="s">
        <v>13</v>
      </c>
      <c r="D36" s="66" t="s">
        <v>21</v>
      </c>
      <c r="E36" s="66" t="s">
        <v>14</v>
      </c>
      <c r="F36" s="66" t="s">
        <v>15</v>
      </c>
      <c r="G36" s="67" t="s">
        <v>16</v>
      </c>
      <c r="H36" s="1"/>
    </row>
    <row r="37" spans="1:8" ht="30" customHeight="1" x14ac:dyDescent="0.25">
      <c r="A37" s="68">
        <v>1</v>
      </c>
      <c r="B37" s="141"/>
      <c r="C37" s="134"/>
      <c r="D37" s="134"/>
      <c r="E37" s="134"/>
      <c r="F37" s="135"/>
      <c r="G37" s="136"/>
      <c r="H37" s="147"/>
    </row>
    <row r="38" spans="1:8" ht="30" customHeight="1" x14ac:dyDescent="0.25">
      <c r="A38" s="68">
        <v>2</v>
      </c>
      <c r="B38" s="141"/>
      <c r="C38" s="134"/>
      <c r="D38" s="134"/>
      <c r="E38" s="134"/>
      <c r="F38" s="135"/>
      <c r="G38" s="136"/>
      <c r="H38" s="1"/>
    </row>
    <row r="39" spans="1:8" ht="30" customHeight="1" x14ac:dyDescent="0.25">
      <c r="A39" s="68">
        <v>3</v>
      </c>
      <c r="B39" s="141"/>
      <c r="C39" s="134"/>
      <c r="D39" s="134"/>
      <c r="E39" s="134"/>
      <c r="F39" s="135"/>
      <c r="G39" s="136"/>
      <c r="H39" s="1"/>
    </row>
    <row r="40" spans="1:8" ht="30" customHeight="1" x14ac:dyDescent="0.25">
      <c r="A40" s="68">
        <v>4</v>
      </c>
      <c r="B40" s="141"/>
      <c r="C40" s="134"/>
      <c r="D40" s="134"/>
      <c r="E40" s="134"/>
      <c r="F40" s="135"/>
      <c r="G40" s="136"/>
      <c r="H40" s="1"/>
    </row>
    <row r="41" spans="1:8" ht="30" customHeight="1" x14ac:dyDescent="0.25">
      <c r="A41" s="68">
        <v>5</v>
      </c>
      <c r="B41" s="141"/>
      <c r="C41" s="134"/>
      <c r="D41" s="134"/>
      <c r="E41" s="134"/>
      <c r="F41" s="135"/>
      <c r="G41" s="136"/>
      <c r="H41" s="1"/>
    </row>
    <row r="42" spans="1:8" ht="30" customHeight="1" x14ac:dyDescent="0.25">
      <c r="A42" s="68">
        <v>6</v>
      </c>
      <c r="B42" s="141"/>
      <c r="C42" s="134"/>
      <c r="D42" s="134"/>
      <c r="E42" s="134"/>
      <c r="F42" s="135"/>
      <c r="G42" s="136"/>
      <c r="H42" s="1"/>
    </row>
    <row r="43" spans="1:8" ht="30" customHeight="1" x14ac:dyDescent="0.25">
      <c r="A43" s="68">
        <v>7</v>
      </c>
      <c r="B43" s="141"/>
      <c r="C43" s="134"/>
      <c r="D43" s="134"/>
      <c r="E43" s="134"/>
      <c r="F43" s="135"/>
      <c r="G43" s="136"/>
      <c r="H43" s="1"/>
    </row>
    <row r="44" spans="1:8" ht="30" customHeight="1" thickBot="1" x14ac:dyDescent="0.3">
      <c r="A44" s="69">
        <v>8</v>
      </c>
      <c r="B44" s="142"/>
      <c r="C44" s="137"/>
      <c r="D44" s="137"/>
      <c r="E44" s="137"/>
      <c r="F44" s="138"/>
      <c r="G44" s="139"/>
      <c r="H44" s="1"/>
    </row>
    <row r="45" spans="1:8" ht="30" customHeight="1" thickBot="1" x14ac:dyDescent="0.3">
      <c r="A45" s="175" t="s">
        <v>17</v>
      </c>
      <c r="B45" s="176"/>
      <c r="C45" s="176"/>
      <c r="D45" s="176"/>
      <c r="E45" s="176"/>
      <c r="F45" s="70">
        <f>SUM(F37:F44)</f>
        <v>0</v>
      </c>
      <c r="G45" s="71">
        <f>SUM(G37:G44)</f>
        <v>0</v>
      </c>
      <c r="H45" s="1"/>
    </row>
    <row r="46" spans="1:8" s="29" customFormat="1" ht="30" customHeight="1" thickBot="1" x14ac:dyDescent="0.3">
      <c r="A46" s="169" t="s">
        <v>24</v>
      </c>
      <c r="B46" s="170"/>
      <c r="C46" s="170"/>
      <c r="D46" s="170"/>
      <c r="E46" s="170"/>
      <c r="F46" s="171"/>
      <c r="G46" s="72">
        <f>IF(G35="Yes",F45,G45)</f>
        <v>0</v>
      </c>
    </row>
    <row r="47" spans="1:8" ht="15" thickBot="1" x14ac:dyDescent="0.3"/>
    <row r="48" spans="1:8" ht="30" customHeight="1" thickBot="1" x14ac:dyDescent="0.3">
      <c r="A48" s="172" t="s">
        <v>35</v>
      </c>
      <c r="B48" s="173"/>
      <c r="C48" s="173"/>
      <c r="D48" s="173"/>
      <c r="E48" s="173"/>
      <c r="F48" s="173"/>
      <c r="G48" s="174"/>
    </row>
    <row r="49" spans="1:9" ht="30" customHeight="1" x14ac:dyDescent="0.25">
      <c r="A49" s="73" t="s">
        <v>25</v>
      </c>
      <c r="B49" s="74">
        <f>H21</f>
        <v>0</v>
      </c>
      <c r="C49" s="75">
        <f>IFERROR(B49/$B$52,0%)</f>
        <v>0</v>
      </c>
      <c r="D49" s="76" t="s">
        <v>40</v>
      </c>
      <c r="E49" s="281" t="str">
        <f>IF(B49=0,"",IF(C49&gt;19.99%,"Amount requested for salaries is more than 20% of total for Part 1 - please reduce the amount requested","Amount requested for salaries is acceptable"))</f>
        <v/>
      </c>
      <c r="F49" s="281"/>
      <c r="G49" s="282"/>
    </row>
    <row r="50" spans="1:9" ht="30" customHeight="1" x14ac:dyDescent="0.25">
      <c r="A50" s="77" t="s">
        <v>26</v>
      </c>
      <c r="B50" s="78">
        <f>H31</f>
        <v>0</v>
      </c>
      <c r="C50" s="79">
        <f>IFERROR(B50/$B$52,0%)</f>
        <v>0</v>
      </c>
      <c r="D50" s="80" t="s">
        <v>40</v>
      </c>
      <c r="E50" s="283" t="str">
        <f>IF(B50=0,"",IF(C50&gt;19.99%,"Amount requested for utlities is more than 20% of total for Part 1 - please reduce the amount requested","Amount requested for Utilities is acceptable"))</f>
        <v/>
      </c>
      <c r="F50" s="283"/>
      <c r="G50" s="284"/>
    </row>
    <row r="51" spans="1:9" ht="30" customHeight="1" thickBot="1" x14ac:dyDescent="0.3">
      <c r="A51" s="81" t="s">
        <v>27</v>
      </c>
      <c r="B51" s="82">
        <f>G46</f>
        <v>0</v>
      </c>
      <c r="C51" s="83" t="str">
        <f>IFERROR(B51/$B$52,"")</f>
        <v/>
      </c>
      <c r="D51" s="84"/>
      <c r="E51" s="238" t="str">
        <f>IF('drop down'!D43=0,"","More than £2499 spent with single supplier in Part 1, please complete table for relevant purchase(s) in Appendix A")</f>
        <v/>
      </c>
      <c r="F51" s="238"/>
      <c r="G51" s="239"/>
    </row>
    <row r="52" spans="1:9" ht="30" customHeight="1" thickBot="1" x14ac:dyDescent="0.3">
      <c r="A52" s="85" t="s">
        <v>18</v>
      </c>
      <c r="B52" s="86">
        <f>SUM(B49:B51)</f>
        <v>0</v>
      </c>
      <c r="C52" s="87" t="str">
        <f>IFERROR(B52/$B$52,"")</f>
        <v/>
      </c>
      <c r="D52" s="88" t="s">
        <v>41</v>
      </c>
      <c r="E52" s="229" t="str">
        <f>IF(B52&gt;5000,"The total amount requested for Part 1 exceeds £5,000 - please reduce total requested","Total amount requested for Part 1 is acceptable")</f>
        <v>Total amount requested for Part 1 is acceptable</v>
      </c>
      <c r="F52" s="229"/>
      <c r="G52" s="230"/>
    </row>
    <row r="53" spans="1:9" ht="15" thickBot="1" x14ac:dyDescent="0.3"/>
    <row r="54" spans="1:9" ht="30" customHeight="1" thickBot="1" x14ac:dyDescent="0.3">
      <c r="A54" s="222" t="s">
        <v>31</v>
      </c>
      <c r="B54" s="223"/>
      <c r="C54" s="223"/>
      <c r="D54" s="223"/>
      <c r="E54" s="223"/>
      <c r="F54" s="223"/>
      <c r="G54" s="223"/>
      <c r="H54" s="223"/>
      <c r="I54" s="224"/>
    </row>
    <row r="55" spans="1:9" ht="15" customHeight="1" thickBo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30" customHeight="1" thickBot="1" x14ac:dyDescent="0.3">
      <c r="A56" s="278" t="s">
        <v>50</v>
      </c>
      <c r="B56" s="279"/>
      <c r="C56" s="279"/>
      <c r="D56" s="279"/>
      <c r="E56" s="279"/>
      <c r="F56" s="279"/>
      <c r="G56" s="279"/>
      <c r="H56" s="280"/>
      <c r="I56" s="140"/>
    </row>
    <row r="57" spans="1:9" ht="15" customHeight="1" thickBot="1" x14ac:dyDescent="0.3"/>
    <row r="58" spans="1:9" ht="30" customHeight="1" thickBot="1" x14ac:dyDescent="0.3">
      <c r="A58" s="225" t="s">
        <v>32</v>
      </c>
      <c r="B58" s="226"/>
      <c r="C58" s="226"/>
      <c r="D58" s="226"/>
      <c r="E58" s="226"/>
      <c r="F58" s="226"/>
      <c r="G58" s="226"/>
      <c r="H58" s="226"/>
      <c r="I58" s="227"/>
    </row>
    <row r="59" spans="1:9" ht="30" customHeight="1" thickBot="1" x14ac:dyDescent="0.3">
      <c r="A59" s="4" t="s">
        <v>0</v>
      </c>
      <c r="B59" s="5" t="s">
        <v>6</v>
      </c>
      <c r="C59" s="6" t="s">
        <v>1</v>
      </c>
      <c r="D59" s="7">
        <v>45962</v>
      </c>
      <c r="E59" s="8">
        <v>45992</v>
      </c>
      <c r="F59" s="8">
        <v>46023</v>
      </c>
      <c r="G59" s="9">
        <v>46054</v>
      </c>
      <c r="H59" s="10" t="s">
        <v>56</v>
      </c>
      <c r="I59" s="166" t="s">
        <v>71</v>
      </c>
    </row>
    <row r="60" spans="1:9" ht="30" customHeight="1" x14ac:dyDescent="0.25">
      <c r="A60" s="192" t="s">
        <v>2</v>
      </c>
      <c r="B60" s="194" t="s">
        <v>3</v>
      </c>
      <c r="C60" s="11" t="s">
        <v>4</v>
      </c>
      <c r="D60" s="12">
        <v>2000</v>
      </c>
      <c r="E60" s="13">
        <v>2000</v>
      </c>
      <c r="F60" s="13">
        <v>2000</v>
      </c>
      <c r="G60" s="14">
        <v>2000</v>
      </c>
      <c r="H60" s="15">
        <f>SUM(D60:G60)</f>
        <v>8000</v>
      </c>
      <c r="I60" s="16"/>
    </row>
    <row r="61" spans="1:9" ht="30" customHeight="1" thickBot="1" x14ac:dyDescent="0.3">
      <c r="A61" s="193"/>
      <c r="B61" s="195"/>
      <c r="C61" s="17" t="s">
        <v>5</v>
      </c>
      <c r="D61" s="18">
        <v>200</v>
      </c>
      <c r="E61" s="19">
        <v>200</v>
      </c>
      <c r="F61" s="19">
        <v>200</v>
      </c>
      <c r="G61" s="20">
        <v>200</v>
      </c>
      <c r="H61" s="21">
        <f>SUM(D61:G61)</f>
        <v>800</v>
      </c>
      <c r="I61" s="22">
        <f>IFERROR(H61/H60,"")</f>
        <v>0.1</v>
      </c>
    </row>
    <row r="62" spans="1:9" ht="30" customHeight="1" x14ac:dyDescent="0.25">
      <c r="A62" s="188">
        <v>1</v>
      </c>
      <c r="B62" s="190"/>
      <c r="C62" s="23" t="s">
        <v>4</v>
      </c>
      <c r="D62" s="117"/>
      <c r="E62" s="118"/>
      <c r="F62" s="118"/>
      <c r="G62" s="119"/>
      <c r="H62" s="24">
        <f t="shared" ref="H62:H69" si="2">SUM(D62:G62)</f>
        <v>0</v>
      </c>
      <c r="I62" s="25"/>
    </row>
    <row r="63" spans="1:9" s="29" customFormat="1" ht="30" customHeight="1" thickBot="1" x14ac:dyDescent="0.3">
      <c r="A63" s="189"/>
      <c r="B63" s="191"/>
      <c r="C63" s="26" t="s">
        <v>5</v>
      </c>
      <c r="D63" s="120"/>
      <c r="E63" s="121"/>
      <c r="F63" s="121"/>
      <c r="G63" s="122"/>
      <c r="H63" s="27">
        <f t="shared" si="2"/>
        <v>0</v>
      </c>
      <c r="I63" s="28" t="str">
        <f>IFERROR(H63/H62,"")</f>
        <v/>
      </c>
    </row>
    <row r="64" spans="1:9" ht="30" customHeight="1" x14ac:dyDescent="0.25">
      <c r="A64" s="181">
        <v>2</v>
      </c>
      <c r="B64" s="186"/>
      <c r="C64" s="30" t="s">
        <v>4</v>
      </c>
      <c r="D64" s="123"/>
      <c r="E64" s="124"/>
      <c r="F64" s="124"/>
      <c r="G64" s="125"/>
      <c r="H64" s="31">
        <f t="shared" si="2"/>
        <v>0</v>
      </c>
      <c r="I64" s="32"/>
    </row>
    <row r="65" spans="1:9" s="29" customFormat="1" ht="30" customHeight="1" thickBot="1" x14ac:dyDescent="0.3">
      <c r="A65" s="182"/>
      <c r="B65" s="187"/>
      <c r="C65" s="33" t="s">
        <v>5</v>
      </c>
      <c r="D65" s="126"/>
      <c r="E65" s="127"/>
      <c r="F65" s="127"/>
      <c r="G65" s="128"/>
      <c r="H65" s="34">
        <f t="shared" si="2"/>
        <v>0</v>
      </c>
      <c r="I65" s="35" t="str">
        <f>IFERROR(H65/H64,"")</f>
        <v/>
      </c>
    </row>
    <row r="66" spans="1:9" ht="30" customHeight="1" x14ac:dyDescent="0.25">
      <c r="A66" s="188">
        <v>3</v>
      </c>
      <c r="B66" s="190"/>
      <c r="C66" s="23" t="s">
        <v>4</v>
      </c>
      <c r="D66" s="117"/>
      <c r="E66" s="118"/>
      <c r="F66" s="118"/>
      <c r="G66" s="119"/>
      <c r="H66" s="24">
        <f t="shared" si="2"/>
        <v>0</v>
      </c>
      <c r="I66" s="25"/>
    </row>
    <row r="67" spans="1:9" s="29" customFormat="1" ht="30" customHeight="1" thickBot="1" x14ac:dyDescent="0.3">
      <c r="A67" s="189"/>
      <c r="B67" s="191"/>
      <c r="C67" s="26" t="s">
        <v>5</v>
      </c>
      <c r="D67" s="120"/>
      <c r="E67" s="121"/>
      <c r="F67" s="121"/>
      <c r="G67" s="122"/>
      <c r="H67" s="36">
        <f t="shared" si="2"/>
        <v>0</v>
      </c>
      <c r="I67" s="28" t="str">
        <f>IFERROR(H67/H66,"")</f>
        <v/>
      </c>
    </row>
    <row r="68" spans="1:9" ht="30" customHeight="1" x14ac:dyDescent="0.25">
      <c r="A68" s="181">
        <v>4</v>
      </c>
      <c r="B68" s="186"/>
      <c r="C68" s="30" t="s">
        <v>4</v>
      </c>
      <c r="D68" s="123"/>
      <c r="E68" s="124"/>
      <c r="F68" s="124"/>
      <c r="G68" s="125"/>
      <c r="H68" s="31">
        <f t="shared" si="2"/>
        <v>0</v>
      </c>
      <c r="I68" s="32"/>
    </row>
    <row r="69" spans="1:9" s="29" customFormat="1" ht="30" customHeight="1" thickBot="1" x14ac:dyDescent="0.3">
      <c r="A69" s="182"/>
      <c r="B69" s="187"/>
      <c r="C69" s="33" t="s">
        <v>5</v>
      </c>
      <c r="D69" s="126"/>
      <c r="E69" s="127"/>
      <c r="F69" s="127"/>
      <c r="G69" s="128"/>
      <c r="H69" s="37">
        <f t="shared" si="2"/>
        <v>0</v>
      </c>
      <c r="I69" s="35" t="str">
        <f>IFERROR(H69/H68,"")</f>
        <v/>
      </c>
    </row>
    <row r="70" spans="1:9" ht="30" customHeight="1" thickBot="1" x14ac:dyDescent="0.3">
      <c r="A70" s="231" t="s">
        <v>53</v>
      </c>
      <c r="B70" s="232"/>
      <c r="C70" s="232"/>
      <c r="D70" s="232"/>
      <c r="E70" s="232"/>
      <c r="F70" s="232"/>
      <c r="G70" s="240"/>
      <c r="H70" s="89">
        <f>H63+H65+H67+H69</f>
        <v>0</v>
      </c>
      <c r="I70" s="90"/>
    </row>
    <row r="71" spans="1:9" ht="15" thickBot="1" x14ac:dyDescent="0.3"/>
    <row r="72" spans="1:9" ht="30" customHeight="1" thickBot="1" x14ac:dyDescent="0.3">
      <c r="A72" s="241" t="s">
        <v>33</v>
      </c>
      <c r="B72" s="242"/>
      <c r="C72" s="242"/>
      <c r="D72" s="242"/>
      <c r="E72" s="242"/>
      <c r="F72" s="242"/>
      <c r="G72" s="243"/>
      <c r="H72" s="1"/>
    </row>
    <row r="73" spans="1:9" ht="30" customHeight="1" thickBot="1" x14ac:dyDescent="0.3">
      <c r="A73" s="202" t="s">
        <v>58</v>
      </c>
      <c r="B73" s="203"/>
      <c r="C73" s="203"/>
      <c r="D73" s="203"/>
      <c r="E73" s="203"/>
      <c r="F73" s="203"/>
      <c r="G73" s="204"/>
      <c r="H73" s="1"/>
      <c r="I73" s="91" t="s">
        <v>43</v>
      </c>
    </row>
    <row r="74" spans="1:9" ht="30" customHeight="1" thickBot="1" x14ac:dyDescent="0.3">
      <c r="A74" s="205" t="s">
        <v>42</v>
      </c>
      <c r="B74" s="206"/>
      <c r="C74" s="206"/>
      <c r="D74" s="206"/>
      <c r="E74" s="206"/>
      <c r="F74" s="207"/>
      <c r="G74" s="133"/>
      <c r="H74" s="168" t="str">
        <f>IF(B76="","","&lt;= Please check you have answered this question")</f>
        <v/>
      </c>
      <c r="I74" s="92" t="str">
        <f>IF(OR(G35="",G74=""),"",G35=G74)</f>
        <v/>
      </c>
    </row>
    <row r="75" spans="1:9" ht="30" customHeight="1" x14ac:dyDescent="0.25">
      <c r="A75" s="65" t="s">
        <v>11</v>
      </c>
      <c r="B75" s="66" t="s">
        <v>12</v>
      </c>
      <c r="C75" s="66" t="s">
        <v>13</v>
      </c>
      <c r="D75" s="66" t="s">
        <v>21</v>
      </c>
      <c r="E75" s="66" t="s">
        <v>14</v>
      </c>
      <c r="F75" s="66" t="s">
        <v>15</v>
      </c>
      <c r="G75" s="67" t="s">
        <v>16</v>
      </c>
      <c r="H75" s="1"/>
      <c r="I75" s="272" t="s">
        <v>44</v>
      </c>
    </row>
    <row r="76" spans="1:9" ht="30" customHeight="1" thickBot="1" x14ac:dyDescent="0.3">
      <c r="A76" s="68">
        <v>1</v>
      </c>
      <c r="B76" s="141"/>
      <c r="C76" s="134"/>
      <c r="D76" s="134"/>
      <c r="E76" s="134"/>
      <c r="F76" s="135"/>
      <c r="G76" s="136"/>
      <c r="H76" s="1"/>
      <c r="I76" s="273"/>
    </row>
    <row r="77" spans="1:9" ht="30" customHeight="1" x14ac:dyDescent="0.25">
      <c r="A77" s="68">
        <v>2</v>
      </c>
      <c r="B77" s="141"/>
      <c r="C77" s="134"/>
      <c r="D77" s="134"/>
      <c r="E77" s="134"/>
      <c r="F77" s="135"/>
      <c r="G77" s="136"/>
      <c r="H77" s="1"/>
    </row>
    <row r="78" spans="1:9" ht="30" customHeight="1" x14ac:dyDescent="0.25">
      <c r="A78" s="68">
        <v>3</v>
      </c>
      <c r="B78" s="141"/>
      <c r="C78" s="134"/>
      <c r="D78" s="134"/>
      <c r="E78" s="134"/>
      <c r="F78" s="135"/>
      <c r="G78" s="136"/>
      <c r="H78" s="1"/>
    </row>
    <row r="79" spans="1:9" ht="30" customHeight="1" x14ac:dyDescent="0.25">
      <c r="A79" s="68">
        <v>4</v>
      </c>
      <c r="B79" s="141"/>
      <c r="C79" s="134"/>
      <c r="D79" s="134"/>
      <c r="E79" s="134"/>
      <c r="F79" s="135"/>
      <c r="G79" s="136"/>
      <c r="H79" s="1"/>
    </row>
    <row r="80" spans="1:9" ht="30" customHeight="1" x14ac:dyDescent="0.25">
      <c r="A80" s="68">
        <v>5</v>
      </c>
      <c r="B80" s="141"/>
      <c r="C80" s="134"/>
      <c r="D80" s="134"/>
      <c r="E80" s="134"/>
      <c r="F80" s="135"/>
      <c r="G80" s="136"/>
      <c r="H80" s="1"/>
    </row>
    <row r="81" spans="1:8" ht="30" customHeight="1" x14ac:dyDescent="0.25">
      <c r="A81" s="68">
        <v>6</v>
      </c>
      <c r="B81" s="141"/>
      <c r="C81" s="134"/>
      <c r="D81" s="134"/>
      <c r="E81" s="134"/>
      <c r="F81" s="135"/>
      <c r="G81" s="136"/>
      <c r="H81" s="1"/>
    </row>
    <row r="82" spans="1:8" ht="30" customHeight="1" x14ac:dyDescent="0.25">
      <c r="A82" s="68">
        <v>7</v>
      </c>
      <c r="B82" s="141"/>
      <c r="C82" s="134"/>
      <c r="D82" s="134"/>
      <c r="E82" s="134"/>
      <c r="F82" s="135"/>
      <c r="G82" s="136"/>
      <c r="H82" s="1"/>
    </row>
    <row r="83" spans="1:8" ht="30" customHeight="1" thickBot="1" x14ac:dyDescent="0.3">
      <c r="A83" s="69">
        <v>8</v>
      </c>
      <c r="B83" s="142"/>
      <c r="C83" s="137"/>
      <c r="D83" s="137"/>
      <c r="E83" s="137"/>
      <c r="F83" s="138"/>
      <c r="G83" s="139"/>
      <c r="H83" s="1"/>
    </row>
    <row r="84" spans="1:8" ht="30" customHeight="1" thickBot="1" x14ac:dyDescent="0.3">
      <c r="A84" s="175" t="s">
        <v>17</v>
      </c>
      <c r="B84" s="176"/>
      <c r="C84" s="176"/>
      <c r="D84" s="176"/>
      <c r="E84" s="244"/>
      <c r="F84" s="93">
        <f>SUM(F76:F83)</f>
        <v>0</v>
      </c>
      <c r="G84" s="71">
        <f>SUM(G76:G83)</f>
        <v>0</v>
      </c>
      <c r="H84" s="1"/>
    </row>
    <row r="85" spans="1:8" ht="30" customHeight="1" thickBot="1" x14ac:dyDescent="0.3">
      <c r="A85" s="231" t="s">
        <v>52</v>
      </c>
      <c r="B85" s="232"/>
      <c r="C85" s="232"/>
      <c r="D85" s="232"/>
      <c r="E85" s="232"/>
      <c r="F85" s="233"/>
      <c r="G85" s="94">
        <f>IF(G74="Yes",F84,G84)</f>
        <v>0</v>
      </c>
      <c r="H85" s="1"/>
    </row>
    <row r="86" spans="1:8" ht="15" customHeight="1" thickBot="1" x14ac:dyDescent="0.3">
      <c r="A86" s="95"/>
      <c r="B86" s="95"/>
      <c r="C86" s="95"/>
      <c r="D86" s="95"/>
      <c r="E86" s="95"/>
      <c r="F86" s="95"/>
      <c r="G86" s="96"/>
      <c r="H86" s="1"/>
    </row>
    <row r="87" spans="1:8" ht="30" customHeight="1" thickBot="1" x14ac:dyDescent="0.3">
      <c r="A87" s="234" t="s">
        <v>34</v>
      </c>
      <c r="B87" s="235"/>
      <c r="C87" s="235"/>
      <c r="D87" s="235"/>
      <c r="E87" s="235"/>
      <c r="F87" s="235"/>
      <c r="G87" s="236"/>
    </row>
    <row r="88" spans="1:8" ht="30" customHeight="1" x14ac:dyDescent="0.25">
      <c r="A88" s="73" t="s">
        <v>25</v>
      </c>
      <c r="B88" s="74">
        <f>H70</f>
        <v>0</v>
      </c>
      <c r="C88" s="167">
        <f>IFERROR(B88/$B$90,0%)</f>
        <v>0</v>
      </c>
      <c r="D88" s="97" t="s">
        <v>40</v>
      </c>
      <c r="E88" s="285" t="str">
        <f>IF(B88=0,"",IF(C88&gt;19.99%,"Amount requested for salaries is more than 20% of total for Part 2 - please reduce the amount requested","Amount requested for salaries is acceptable"))</f>
        <v/>
      </c>
      <c r="F88" s="281"/>
      <c r="G88" s="282"/>
    </row>
    <row r="89" spans="1:8" ht="30" customHeight="1" thickBot="1" x14ac:dyDescent="0.3">
      <c r="A89" s="81" t="s">
        <v>27</v>
      </c>
      <c r="B89" s="82">
        <f>G85</f>
        <v>0</v>
      </c>
      <c r="C89" s="83" t="str">
        <f>IFERROR(B89/$B$90,"")</f>
        <v/>
      </c>
      <c r="D89" s="98"/>
      <c r="E89" s="237" t="str">
        <f>IF('drop down'!D44=0,"","More than £2499 spent with single supplier in Part 2, please complete table for relevant purchase(s) in Appendix A")</f>
        <v/>
      </c>
      <c r="F89" s="238"/>
      <c r="G89" s="239"/>
    </row>
    <row r="90" spans="1:8" ht="30" customHeight="1" thickBot="1" x14ac:dyDescent="0.3">
      <c r="A90" s="85" t="s">
        <v>18</v>
      </c>
      <c r="B90" s="86">
        <f>SUM(B88:B89)</f>
        <v>0</v>
      </c>
      <c r="C90" s="87" t="str">
        <f>IFERROR(B90/$B$90,"")</f>
        <v/>
      </c>
      <c r="D90" s="99" t="s">
        <v>41</v>
      </c>
      <c r="E90" s="228" t="str">
        <f>IF(B90&gt;4000,"The total amount requested for Part 2 exceeds £4,000 - please reduce total requested","Total amount requested for Part 2 is acceptable")</f>
        <v>Total amount requested for Part 2 is acceptable</v>
      </c>
      <c r="F90" s="229"/>
      <c r="G90" s="230"/>
    </row>
    <row r="91" spans="1:8" ht="15" thickBot="1" x14ac:dyDescent="0.3"/>
    <row r="92" spans="1:8" ht="30" customHeight="1" thickBot="1" x14ac:dyDescent="0.3">
      <c r="A92" s="257" t="s">
        <v>36</v>
      </c>
      <c r="B92" s="258"/>
      <c r="C92" s="258"/>
      <c r="D92" s="258"/>
      <c r="E92" s="258"/>
      <c r="F92" s="258"/>
      <c r="G92" s="258"/>
      <c r="H92" s="259"/>
    </row>
    <row r="93" spans="1:8" ht="30" customHeight="1" thickBot="1" x14ac:dyDescent="0.3">
      <c r="A93" s="100"/>
      <c r="B93" s="101" t="s">
        <v>38</v>
      </c>
      <c r="C93" s="102" t="s">
        <v>39</v>
      </c>
      <c r="D93" s="103" t="s">
        <v>18</v>
      </c>
      <c r="E93" s="254"/>
      <c r="F93" s="255"/>
      <c r="G93" s="255"/>
      <c r="H93" s="256"/>
    </row>
    <row r="94" spans="1:8" ht="30" customHeight="1" x14ac:dyDescent="0.25">
      <c r="A94" s="73" t="s">
        <v>25</v>
      </c>
      <c r="B94" s="74">
        <f>B49</f>
        <v>0</v>
      </c>
      <c r="C94" s="104">
        <f>B88</f>
        <v>0</v>
      </c>
      <c r="D94" s="105">
        <f>B94+C94</f>
        <v>0</v>
      </c>
      <c r="E94" s="251"/>
      <c r="F94" s="252"/>
      <c r="G94" s="252"/>
      <c r="H94" s="253"/>
    </row>
    <row r="95" spans="1:8" ht="30" customHeight="1" x14ac:dyDescent="0.25">
      <c r="A95" s="106" t="s">
        <v>37</v>
      </c>
      <c r="B95" s="107">
        <f>B50</f>
        <v>0</v>
      </c>
      <c r="C95" s="108"/>
      <c r="D95" s="105">
        <f t="shared" ref="D95:D97" si="3">B95+C95</f>
        <v>0</v>
      </c>
      <c r="E95" s="248"/>
      <c r="F95" s="249"/>
      <c r="G95" s="249"/>
      <c r="H95" s="250"/>
    </row>
    <row r="96" spans="1:8" ht="30" customHeight="1" thickBot="1" x14ac:dyDescent="0.3">
      <c r="A96" s="109" t="s">
        <v>27</v>
      </c>
      <c r="B96" s="110">
        <f>B51</f>
        <v>0</v>
      </c>
      <c r="C96" s="111">
        <f>B89</f>
        <v>0</v>
      </c>
      <c r="D96" s="112">
        <f t="shared" si="3"/>
        <v>0</v>
      </c>
      <c r="E96" s="245" t="str">
        <f>IF('drop down'!G43=0,"","More than £2499 spent with single supplier, please complete table for relevant purchase(s) in Appendix A")</f>
        <v/>
      </c>
      <c r="F96" s="246"/>
      <c r="G96" s="246"/>
      <c r="H96" s="247"/>
    </row>
    <row r="97" spans="1:9" s="29" customFormat="1" ht="30" customHeight="1" thickBot="1" x14ac:dyDescent="0.3">
      <c r="A97" s="143" t="s">
        <v>18</v>
      </c>
      <c r="B97" s="144">
        <f>SUM(B94:B96)</f>
        <v>0</v>
      </c>
      <c r="C97" s="145">
        <f>B90</f>
        <v>0</v>
      </c>
      <c r="D97" s="146">
        <f t="shared" si="3"/>
        <v>0</v>
      </c>
      <c r="E97" s="286" t="str">
        <f>IF(OR(D97&gt;7000,D97&lt;3000),"The total combined amount requested for Parts 1 and 2 is either below the minimum (£3,000) or above the maximum (£7,000). Please revise the total amount requested for either Part 1 or Part 2","The total combined amount requested for Parts 1 and 2 is acceptable" )</f>
        <v>The total combined amount requested for Parts 1 and 2 is either below the minimum (£3,000) or above the maximum (£7,000). Please revise the total amount requested for either Part 1 or Part 2</v>
      </c>
      <c r="F97" s="287"/>
      <c r="G97" s="287"/>
      <c r="H97" s="288"/>
    </row>
    <row r="100" spans="1:9" ht="15" x14ac:dyDescent="0.25">
      <c r="A100" s="113" t="s">
        <v>48</v>
      </c>
    </row>
    <row r="101" spans="1:9" ht="14.25" customHeight="1" x14ac:dyDescent="0.25">
      <c r="A101" s="276" t="s">
        <v>45</v>
      </c>
      <c r="B101" s="276"/>
      <c r="C101" s="276"/>
      <c r="D101" s="276"/>
      <c r="E101" s="276"/>
      <c r="F101" s="276"/>
      <c r="G101" s="276"/>
      <c r="H101" s="276"/>
      <c r="I101" s="276"/>
    </row>
    <row r="102" spans="1:9" x14ac:dyDescent="0.25">
      <c r="A102" s="276"/>
      <c r="B102" s="276"/>
      <c r="C102" s="276"/>
      <c r="D102" s="276"/>
      <c r="E102" s="276"/>
      <c r="F102" s="276"/>
      <c r="G102" s="276"/>
      <c r="H102" s="276"/>
      <c r="I102" s="276"/>
    </row>
    <row r="103" spans="1:9" x14ac:dyDescent="0.25">
      <c r="A103" s="114" t="s">
        <v>46</v>
      </c>
      <c r="B103" s="114"/>
      <c r="C103" s="114"/>
      <c r="D103" s="114"/>
      <c r="E103" s="114"/>
      <c r="F103" s="114"/>
      <c r="G103" s="114"/>
      <c r="H103" s="114"/>
      <c r="I103" s="115"/>
    </row>
    <row r="104" spans="1:9" x14ac:dyDescent="0.25">
      <c r="A104" s="277" t="s">
        <v>47</v>
      </c>
      <c r="B104" s="277"/>
      <c r="C104" s="277"/>
      <c r="D104" s="277"/>
      <c r="E104" s="277"/>
      <c r="F104" s="277"/>
      <c r="G104" s="277"/>
      <c r="H104" s="277"/>
      <c r="I104" s="277"/>
    </row>
    <row r="105" spans="1:9" x14ac:dyDescent="0.25">
      <c r="A105" s="265" t="s">
        <v>51</v>
      </c>
      <c r="B105" s="265"/>
      <c r="C105" s="265"/>
      <c r="D105" s="265"/>
      <c r="E105" s="265"/>
      <c r="F105" s="265"/>
      <c r="G105" s="265"/>
      <c r="H105" s="265"/>
      <c r="I105" s="265"/>
    </row>
  </sheetData>
  <sheetProtection sheet="1" selectLockedCells="1"/>
  <mergeCells count="73">
    <mergeCell ref="H3:I3"/>
    <mergeCell ref="A3:G3"/>
    <mergeCell ref="A105:I105"/>
    <mergeCell ref="A1:I1"/>
    <mergeCell ref="A2:I2"/>
    <mergeCell ref="I75:I76"/>
    <mergeCell ref="A7:H7"/>
    <mergeCell ref="A101:I102"/>
    <mergeCell ref="A104:I104"/>
    <mergeCell ref="A56:H56"/>
    <mergeCell ref="E49:G49"/>
    <mergeCell ref="E50:G50"/>
    <mergeCell ref="E52:G52"/>
    <mergeCell ref="E51:G51"/>
    <mergeCell ref="E88:G88"/>
    <mergeCell ref="E97:H97"/>
    <mergeCell ref="E96:H96"/>
    <mergeCell ref="E95:H95"/>
    <mergeCell ref="E94:H94"/>
    <mergeCell ref="E93:H93"/>
    <mergeCell ref="A92:H92"/>
    <mergeCell ref="E90:G90"/>
    <mergeCell ref="A85:F85"/>
    <mergeCell ref="A87:G87"/>
    <mergeCell ref="E89:G89"/>
    <mergeCell ref="A70:G70"/>
    <mergeCell ref="A72:G72"/>
    <mergeCell ref="A73:G73"/>
    <mergeCell ref="A74:F74"/>
    <mergeCell ref="A84:E84"/>
    <mergeCell ref="A64:A65"/>
    <mergeCell ref="B64:B65"/>
    <mergeCell ref="A66:A67"/>
    <mergeCell ref="B66:B67"/>
    <mergeCell ref="A68:A69"/>
    <mergeCell ref="B68:B69"/>
    <mergeCell ref="A54:I54"/>
    <mergeCell ref="A58:I58"/>
    <mergeCell ref="A60:A61"/>
    <mergeCell ref="B60:B61"/>
    <mergeCell ref="A62:A63"/>
    <mergeCell ref="B62:B63"/>
    <mergeCell ref="A5:I5"/>
    <mergeCell ref="A33:G33"/>
    <mergeCell ref="A34:G34"/>
    <mergeCell ref="A35:F35"/>
    <mergeCell ref="B29:C29"/>
    <mergeCell ref="B30:C30"/>
    <mergeCell ref="A27:A28"/>
    <mergeCell ref="B27:C27"/>
    <mergeCell ref="B28:C28"/>
    <mergeCell ref="A25:A26"/>
    <mergeCell ref="B25:C25"/>
    <mergeCell ref="B26:C26"/>
    <mergeCell ref="B24:C24"/>
    <mergeCell ref="A19:A20"/>
    <mergeCell ref="B19:B20"/>
    <mergeCell ref="A15:A16"/>
    <mergeCell ref="A46:F46"/>
    <mergeCell ref="A48:G48"/>
    <mergeCell ref="A45:E45"/>
    <mergeCell ref="A9:I9"/>
    <mergeCell ref="A23:I23"/>
    <mergeCell ref="A21:G21"/>
    <mergeCell ref="A29:A30"/>
    <mergeCell ref="A31:G31"/>
    <mergeCell ref="B15:B16"/>
    <mergeCell ref="A17:A18"/>
    <mergeCell ref="B17:B18"/>
    <mergeCell ref="A11:A12"/>
    <mergeCell ref="B11:B12"/>
    <mergeCell ref="A13:A14"/>
    <mergeCell ref="B13:B14"/>
  </mergeCells>
  <conditionalFormatting sqref="B52">
    <cfRule type="cellIs" dxfId="15" priority="27" operator="lessThan">
      <formula>5000.01</formula>
    </cfRule>
    <cfRule type="cellIs" dxfId="14" priority="28" operator="greaterThan">
      <formula>4999.99</formula>
    </cfRule>
  </conditionalFormatting>
  <conditionalFormatting sqref="B90">
    <cfRule type="cellIs" dxfId="13" priority="19" operator="lessThan">
      <formula>4000.01</formula>
    </cfRule>
    <cfRule type="cellIs" dxfId="12" priority="20" operator="greaterThan">
      <formula>4000</formula>
    </cfRule>
  </conditionalFormatting>
  <conditionalFormatting sqref="C49:C50">
    <cfRule type="cellIs" dxfId="11" priority="29" operator="lessThan">
      <formula>0.2001</formula>
    </cfRule>
    <cfRule type="cellIs" dxfId="10" priority="30" operator="greaterThan">
      <formula>0.1999</formula>
    </cfRule>
  </conditionalFormatting>
  <conditionalFormatting sqref="C88">
    <cfRule type="cellIs" dxfId="9" priority="21" operator="greaterThan">
      <formula>0.1999</formula>
    </cfRule>
    <cfRule type="cellIs" dxfId="8" priority="22" operator="lessThan">
      <formula>0.2001</formula>
    </cfRule>
  </conditionalFormatting>
  <conditionalFormatting sqref="D97">
    <cfRule type="cellIs" dxfId="0" priority="7" operator="lessThan">
      <formula>3000</formula>
    </cfRule>
    <cfRule type="cellIs" dxfId="7" priority="13" operator="lessThan">
      <formula>7000.01</formula>
    </cfRule>
    <cfRule type="cellIs" dxfId="6" priority="14" operator="greaterThan">
      <formula>7000</formula>
    </cfRule>
  </conditionalFormatting>
  <conditionalFormatting sqref="E51:G51">
    <cfRule type="containsText" dxfId="5" priority="4" operator="containsText" text="2499">
      <formula>NOT(ISERROR(SEARCH("2499",E51)))</formula>
    </cfRule>
  </conditionalFormatting>
  <conditionalFormatting sqref="E89:G89">
    <cfRule type="containsText" dxfId="4" priority="6" operator="containsText" text="2499">
      <formula>NOT(ISERROR(SEARCH("2499",E89)))</formula>
    </cfRule>
  </conditionalFormatting>
  <conditionalFormatting sqref="E96:H96">
    <cfRule type="containsText" dxfId="3" priority="5" operator="containsText" text="2499">
      <formula>NOT(ISERROR(SEARCH("2499",E96)))</formula>
    </cfRule>
  </conditionalFormatting>
  <conditionalFormatting sqref="I74">
    <cfRule type="containsText" dxfId="2" priority="8" operator="containsText" text="false">
      <formula>NOT(ISERROR(SEARCH("false",I74)))</formula>
    </cfRule>
    <cfRule type="containsText" dxfId="1" priority="9" operator="containsText" text="True">
      <formula>NOT(ISERROR(SEARCH("True",I74)))</formula>
    </cfRule>
  </conditionalFormatting>
  <pageMargins left="0.7" right="0.7" top="0.75" bottom="0.75" header="0.3" footer="0.3"/>
  <pageSetup paperSize="9" scale="70" fitToHeight="0" orientation="landscape" r:id="rId1"/>
  <rowBreaks count="5" manualBreakCount="5">
    <brk id="21" max="16383" man="1"/>
    <brk id="32" max="16383" man="1"/>
    <brk id="52" max="16383" man="1"/>
    <brk id="70" max="16383" man="1"/>
    <brk id="9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B67527-49CE-443E-B321-A6373A530A1E}">
          <x14:formula1>
            <xm:f>'drop down'!$A$1:$A$2</xm:f>
          </x14:formula1>
          <xm:sqref>G35 G74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CCE5-51DF-47E2-BFE2-2E1F5B7DEE6B}">
  <dimension ref="A1:G62"/>
  <sheetViews>
    <sheetView workbookViewId="0">
      <selection activeCell="A14" sqref="A14"/>
    </sheetView>
  </sheetViews>
  <sheetFormatPr defaultRowHeight="15" x14ac:dyDescent="0.25"/>
  <cols>
    <col min="1" max="1" width="13.42578125" bestFit="1" customWidth="1"/>
    <col min="2" max="2" width="14.42578125" style="149" bestFit="1" customWidth="1"/>
    <col min="3" max="4" width="16.42578125" style="149" customWidth="1"/>
    <col min="5" max="5" width="11.85546875" customWidth="1"/>
    <col min="6" max="6" width="15.85546875" customWidth="1"/>
    <col min="7" max="7" width="14" customWidth="1"/>
  </cols>
  <sheetData>
    <row r="1" spans="1:4" x14ac:dyDescent="0.25">
      <c r="A1" t="s">
        <v>22</v>
      </c>
    </row>
    <row r="2" spans="1:4" x14ac:dyDescent="0.25">
      <c r="A2" t="s">
        <v>23</v>
      </c>
    </row>
    <row r="4" spans="1:4" x14ac:dyDescent="0.25">
      <c r="A4" t="s">
        <v>59</v>
      </c>
      <c r="B4" s="149">
        <f>'Winter Support Grant'!G35</f>
        <v>0</v>
      </c>
    </row>
    <row r="5" spans="1:4" x14ac:dyDescent="0.25">
      <c r="A5" t="s">
        <v>60</v>
      </c>
      <c r="B5" s="149">
        <f>'Winter Support Grant'!G74</f>
        <v>0</v>
      </c>
    </row>
    <row r="6" spans="1:4" ht="30" x14ac:dyDescent="0.25">
      <c r="A6" s="148" t="s">
        <v>21</v>
      </c>
      <c r="B6" s="150" t="s">
        <v>15</v>
      </c>
      <c r="C6" s="150" t="s">
        <v>16</v>
      </c>
      <c r="D6" s="150"/>
    </row>
    <row r="7" spans="1:4" x14ac:dyDescent="0.25">
      <c r="A7">
        <f>'Winter Support Grant'!D37</f>
        <v>0</v>
      </c>
      <c r="B7" s="149">
        <f>'Winter Support Grant'!F37</f>
        <v>0</v>
      </c>
      <c r="C7" s="149">
        <f>'Winter Support Grant'!G37</f>
        <v>0</v>
      </c>
    </row>
    <row r="8" spans="1:4" x14ac:dyDescent="0.25">
      <c r="A8">
        <f>'Winter Support Grant'!D38</f>
        <v>0</v>
      </c>
      <c r="B8" s="149">
        <f>'Winter Support Grant'!F38</f>
        <v>0</v>
      </c>
      <c r="C8" s="149">
        <f>'Winter Support Grant'!G38</f>
        <v>0</v>
      </c>
    </row>
    <row r="9" spans="1:4" x14ac:dyDescent="0.25">
      <c r="A9">
        <f>'Winter Support Grant'!D39</f>
        <v>0</v>
      </c>
      <c r="B9" s="149">
        <f>'Winter Support Grant'!F39</f>
        <v>0</v>
      </c>
      <c r="C9" s="149">
        <f>'Winter Support Grant'!G39</f>
        <v>0</v>
      </c>
    </row>
    <row r="10" spans="1:4" x14ac:dyDescent="0.25">
      <c r="A10">
        <f>'Winter Support Grant'!D40</f>
        <v>0</v>
      </c>
      <c r="B10" s="149">
        <f>'Winter Support Grant'!F40</f>
        <v>0</v>
      </c>
      <c r="C10" s="149">
        <f>'Winter Support Grant'!G40</f>
        <v>0</v>
      </c>
    </row>
    <row r="11" spans="1:4" x14ac:dyDescent="0.25">
      <c r="A11">
        <f>'Winter Support Grant'!D41</f>
        <v>0</v>
      </c>
      <c r="B11" s="149">
        <f>'Winter Support Grant'!F41</f>
        <v>0</v>
      </c>
      <c r="C11" s="149">
        <f>'Winter Support Grant'!G41</f>
        <v>0</v>
      </c>
    </row>
    <row r="12" spans="1:4" x14ac:dyDescent="0.25">
      <c r="A12">
        <f>'Winter Support Grant'!D42</f>
        <v>0</v>
      </c>
      <c r="B12" s="149">
        <f>'Winter Support Grant'!F42</f>
        <v>0</v>
      </c>
      <c r="C12" s="149">
        <f>'Winter Support Grant'!G42</f>
        <v>0</v>
      </c>
    </row>
    <row r="13" spans="1:4" x14ac:dyDescent="0.25">
      <c r="A13">
        <f>'Winter Support Grant'!D43</f>
        <v>0</v>
      </c>
      <c r="B13" s="149">
        <f>'Winter Support Grant'!F43</f>
        <v>0</v>
      </c>
      <c r="C13" s="149">
        <f>'Winter Support Grant'!G43</f>
        <v>0</v>
      </c>
    </row>
    <row r="14" spans="1:4" x14ac:dyDescent="0.25">
      <c r="A14">
        <f>'Winter Support Grant'!D44</f>
        <v>0</v>
      </c>
      <c r="B14" s="149">
        <f>'Winter Support Grant'!F44</f>
        <v>0</v>
      </c>
      <c r="C14" s="149">
        <f>'Winter Support Grant'!G44</f>
        <v>0</v>
      </c>
    </row>
    <row r="15" spans="1:4" x14ac:dyDescent="0.25">
      <c r="A15">
        <f>'Winter Support Grant'!D76</f>
        <v>0</v>
      </c>
      <c r="B15" s="149">
        <f>'Winter Support Grant'!F76</f>
        <v>0</v>
      </c>
      <c r="C15" s="149">
        <f>'Winter Support Grant'!G76</f>
        <v>0</v>
      </c>
    </row>
    <row r="16" spans="1:4" x14ac:dyDescent="0.25">
      <c r="A16">
        <f>'Winter Support Grant'!D77</f>
        <v>0</v>
      </c>
      <c r="B16" s="149">
        <f>'Winter Support Grant'!F77</f>
        <v>0</v>
      </c>
      <c r="C16" s="149">
        <f>'Winter Support Grant'!G77</f>
        <v>0</v>
      </c>
    </row>
    <row r="17" spans="1:7" x14ac:dyDescent="0.25">
      <c r="A17">
        <f>'Winter Support Grant'!D78</f>
        <v>0</v>
      </c>
      <c r="B17" s="149">
        <f>'Winter Support Grant'!F78</f>
        <v>0</v>
      </c>
      <c r="C17" s="149">
        <f>'Winter Support Grant'!G78</f>
        <v>0</v>
      </c>
    </row>
    <row r="18" spans="1:7" x14ac:dyDescent="0.25">
      <c r="A18">
        <f>'Winter Support Grant'!D79</f>
        <v>0</v>
      </c>
      <c r="B18" s="149">
        <f>'Winter Support Grant'!F79</f>
        <v>0</v>
      </c>
      <c r="C18" s="149">
        <f>'Winter Support Grant'!G79</f>
        <v>0</v>
      </c>
    </row>
    <row r="19" spans="1:7" x14ac:dyDescent="0.25">
      <c r="A19">
        <f>'Winter Support Grant'!D80</f>
        <v>0</v>
      </c>
      <c r="B19" s="149">
        <f>'Winter Support Grant'!F80</f>
        <v>0</v>
      </c>
      <c r="C19" s="149">
        <f>'Winter Support Grant'!G80</f>
        <v>0</v>
      </c>
    </row>
    <row r="20" spans="1:7" x14ac:dyDescent="0.25">
      <c r="A20">
        <f>'Winter Support Grant'!D81</f>
        <v>0</v>
      </c>
      <c r="B20" s="149">
        <f>'Winter Support Grant'!F81</f>
        <v>0</v>
      </c>
      <c r="C20" s="149">
        <f>'Winter Support Grant'!G81</f>
        <v>0</v>
      </c>
    </row>
    <row r="21" spans="1:7" x14ac:dyDescent="0.25">
      <c r="A21">
        <f>'Winter Support Grant'!D82</f>
        <v>0</v>
      </c>
      <c r="B21" s="149">
        <f>'Winter Support Grant'!F82</f>
        <v>0</v>
      </c>
      <c r="C21" s="149">
        <f>'Winter Support Grant'!G82</f>
        <v>0</v>
      </c>
    </row>
    <row r="22" spans="1:7" x14ac:dyDescent="0.25">
      <c r="A22">
        <f>'Winter Support Grant'!D83</f>
        <v>0</v>
      </c>
      <c r="B22" s="149">
        <f>'Winter Support Grant'!F83</f>
        <v>0</v>
      </c>
      <c r="C22" s="149">
        <f>'Winter Support Grant'!G83</f>
        <v>0</v>
      </c>
    </row>
    <row r="24" spans="1:7" ht="15.75" thickBot="1" x14ac:dyDescent="0.3"/>
    <row r="25" spans="1:7" ht="45" x14ac:dyDescent="0.25">
      <c r="A25" s="156" t="s">
        <v>21</v>
      </c>
      <c r="B25" s="152" t="s">
        <v>61</v>
      </c>
      <c r="C25" s="153" t="s">
        <v>63</v>
      </c>
      <c r="D25" s="153" t="s">
        <v>64</v>
      </c>
      <c r="E25" s="152"/>
      <c r="F25" s="153" t="s">
        <v>62</v>
      </c>
      <c r="G25" s="165" t="s">
        <v>67</v>
      </c>
    </row>
    <row r="26" spans="1:7" x14ac:dyDescent="0.25">
      <c r="A26" s="158">
        <f>'Winter Support Grant'!D37</f>
        <v>0</v>
      </c>
      <c r="B26" s="151">
        <f>IF($B$4="Yes",B7,C7)</f>
        <v>0</v>
      </c>
      <c r="C26" s="151">
        <f t="shared" ref="C26:C33" si="0">SUMIF($A$26:$A$33,A26,$B$26:$B$33)</f>
        <v>0</v>
      </c>
      <c r="D26" s="151">
        <f>IF(C26&gt;2499,1,0)</f>
        <v>0</v>
      </c>
      <c r="E26" s="151"/>
      <c r="F26" s="151">
        <f t="shared" ref="F26:F41" si="1">SUMIF($A$26:$A$41,A26,$B$26:$B$41)</f>
        <v>0</v>
      </c>
      <c r="G26" s="159">
        <f>IF(F26&gt;2499,1,0)</f>
        <v>0</v>
      </c>
    </row>
    <row r="27" spans="1:7" x14ac:dyDescent="0.25">
      <c r="A27" s="158">
        <f>'Winter Support Grant'!D38</f>
        <v>0</v>
      </c>
      <c r="B27" s="151">
        <f t="shared" ref="B27:B33" si="2">IF($B$4="Yes",B8,C8)</f>
        <v>0</v>
      </c>
      <c r="C27" s="151">
        <f t="shared" si="0"/>
        <v>0</v>
      </c>
      <c r="D27" s="151">
        <f t="shared" ref="D27:D41" si="3">IF(C27&gt;2499,1,0)</f>
        <v>0</v>
      </c>
      <c r="E27" s="151"/>
      <c r="F27" s="151">
        <f t="shared" si="1"/>
        <v>0</v>
      </c>
      <c r="G27" s="159">
        <f t="shared" ref="G27:G41" si="4">IF(F27&gt;2499,1,0)</f>
        <v>0</v>
      </c>
    </row>
    <row r="28" spans="1:7" x14ac:dyDescent="0.25">
      <c r="A28" s="158">
        <f>'Winter Support Grant'!D39</f>
        <v>0</v>
      </c>
      <c r="B28" s="151">
        <f t="shared" si="2"/>
        <v>0</v>
      </c>
      <c r="C28" s="151">
        <f t="shared" si="0"/>
        <v>0</v>
      </c>
      <c r="D28" s="151">
        <f t="shared" si="3"/>
        <v>0</v>
      </c>
      <c r="E28" s="151"/>
      <c r="F28" s="151">
        <f t="shared" si="1"/>
        <v>0</v>
      </c>
      <c r="G28" s="159">
        <f t="shared" si="4"/>
        <v>0</v>
      </c>
    </row>
    <row r="29" spans="1:7" x14ac:dyDescent="0.25">
      <c r="A29" s="158">
        <f>'Winter Support Grant'!D40</f>
        <v>0</v>
      </c>
      <c r="B29" s="151">
        <f t="shared" si="2"/>
        <v>0</v>
      </c>
      <c r="C29" s="151">
        <f t="shared" si="0"/>
        <v>0</v>
      </c>
      <c r="D29" s="151">
        <f t="shared" si="3"/>
        <v>0</v>
      </c>
      <c r="E29" s="151"/>
      <c r="F29" s="151">
        <f t="shared" si="1"/>
        <v>0</v>
      </c>
      <c r="G29" s="159">
        <f t="shared" si="4"/>
        <v>0</v>
      </c>
    </row>
    <row r="30" spans="1:7" x14ac:dyDescent="0.25">
      <c r="A30" s="158">
        <f>'Winter Support Grant'!D41</f>
        <v>0</v>
      </c>
      <c r="B30" s="151">
        <f t="shared" si="2"/>
        <v>0</v>
      </c>
      <c r="C30" s="151">
        <f t="shared" si="0"/>
        <v>0</v>
      </c>
      <c r="D30" s="151">
        <f t="shared" si="3"/>
        <v>0</v>
      </c>
      <c r="E30" s="151"/>
      <c r="F30" s="151">
        <f t="shared" si="1"/>
        <v>0</v>
      </c>
      <c r="G30" s="159">
        <f t="shared" si="4"/>
        <v>0</v>
      </c>
    </row>
    <row r="31" spans="1:7" x14ac:dyDescent="0.25">
      <c r="A31" s="158">
        <f>'Winter Support Grant'!D42</f>
        <v>0</v>
      </c>
      <c r="B31" s="151">
        <f t="shared" si="2"/>
        <v>0</v>
      </c>
      <c r="C31" s="151">
        <f t="shared" si="0"/>
        <v>0</v>
      </c>
      <c r="D31" s="151">
        <f t="shared" si="3"/>
        <v>0</v>
      </c>
      <c r="E31" s="151"/>
      <c r="F31" s="151">
        <f t="shared" si="1"/>
        <v>0</v>
      </c>
      <c r="G31" s="159">
        <f t="shared" si="4"/>
        <v>0</v>
      </c>
    </row>
    <row r="32" spans="1:7" x14ac:dyDescent="0.25">
      <c r="A32" s="158">
        <f>'Winter Support Grant'!D43</f>
        <v>0</v>
      </c>
      <c r="B32" s="151">
        <f t="shared" si="2"/>
        <v>0</v>
      </c>
      <c r="C32" s="151">
        <f t="shared" si="0"/>
        <v>0</v>
      </c>
      <c r="D32" s="151">
        <f t="shared" si="3"/>
        <v>0</v>
      </c>
      <c r="E32" s="151"/>
      <c r="F32" s="151">
        <f t="shared" si="1"/>
        <v>0</v>
      </c>
      <c r="G32" s="159">
        <f t="shared" si="4"/>
        <v>0</v>
      </c>
    </row>
    <row r="33" spans="1:7" ht="15.75" thickBot="1" x14ac:dyDescent="0.3">
      <c r="A33" s="160">
        <f>'Winter Support Grant'!D44</f>
        <v>0</v>
      </c>
      <c r="B33" s="155">
        <f t="shared" si="2"/>
        <v>0</v>
      </c>
      <c r="C33" s="155">
        <f t="shared" si="0"/>
        <v>0</v>
      </c>
      <c r="D33" s="155">
        <f t="shared" si="3"/>
        <v>0</v>
      </c>
      <c r="E33" s="155"/>
      <c r="F33" s="155">
        <f t="shared" si="1"/>
        <v>0</v>
      </c>
      <c r="G33" s="161">
        <f t="shared" si="4"/>
        <v>0</v>
      </c>
    </row>
    <row r="34" spans="1:7" x14ac:dyDescent="0.25">
      <c r="A34" s="162">
        <f>'Winter Support Grant'!D76</f>
        <v>0</v>
      </c>
      <c r="B34" s="152">
        <f>IF($B$5="Yes",B15,C15)</f>
        <v>0</v>
      </c>
      <c r="C34" s="152">
        <f>SUMIF($A$34:$A$41,A34,$B$34:$B$41)</f>
        <v>0</v>
      </c>
      <c r="D34" s="152">
        <f t="shared" si="3"/>
        <v>0</v>
      </c>
      <c r="E34" s="152"/>
      <c r="F34" s="152">
        <f t="shared" si="1"/>
        <v>0</v>
      </c>
      <c r="G34" s="157">
        <f t="shared" si="4"/>
        <v>0</v>
      </c>
    </row>
    <row r="35" spans="1:7" x14ac:dyDescent="0.25">
      <c r="A35" s="158">
        <f>'Winter Support Grant'!D77</f>
        <v>0</v>
      </c>
      <c r="B35" s="151">
        <f t="shared" ref="B35:B41" si="5">IF($B$5="Yes",B16,C16)</f>
        <v>0</v>
      </c>
      <c r="C35" s="151">
        <f t="shared" ref="C35:C41" si="6">SUMIF($A$34:$A$41,A35,$B$34:$B$41)</f>
        <v>0</v>
      </c>
      <c r="D35" s="151">
        <f t="shared" si="3"/>
        <v>0</v>
      </c>
      <c r="E35" s="151"/>
      <c r="F35" s="151">
        <f t="shared" si="1"/>
        <v>0</v>
      </c>
      <c r="G35" s="159">
        <f t="shared" si="4"/>
        <v>0</v>
      </c>
    </row>
    <row r="36" spans="1:7" x14ac:dyDescent="0.25">
      <c r="A36" s="158">
        <f>'Winter Support Grant'!D78</f>
        <v>0</v>
      </c>
      <c r="B36" s="151">
        <f t="shared" si="5"/>
        <v>0</v>
      </c>
      <c r="C36" s="151">
        <f t="shared" si="6"/>
        <v>0</v>
      </c>
      <c r="D36" s="151">
        <f t="shared" si="3"/>
        <v>0</v>
      </c>
      <c r="E36" s="151"/>
      <c r="F36" s="151">
        <f t="shared" si="1"/>
        <v>0</v>
      </c>
      <c r="G36" s="159">
        <f t="shared" si="4"/>
        <v>0</v>
      </c>
    </row>
    <row r="37" spans="1:7" x14ac:dyDescent="0.25">
      <c r="A37" s="158">
        <f>'Winter Support Grant'!D79</f>
        <v>0</v>
      </c>
      <c r="B37" s="151">
        <f t="shared" si="5"/>
        <v>0</v>
      </c>
      <c r="C37" s="151">
        <f t="shared" si="6"/>
        <v>0</v>
      </c>
      <c r="D37" s="151">
        <f t="shared" si="3"/>
        <v>0</v>
      </c>
      <c r="E37" s="151"/>
      <c r="F37" s="151">
        <f t="shared" si="1"/>
        <v>0</v>
      </c>
      <c r="G37" s="159">
        <f t="shared" si="4"/>
        <v>0</v>
      </c>
    </row>
    <row r="38" spans="1:7" x14ac:dyDescent="0.25">
      <c r="A38" s="158">
        <f>'Winter Support Grant'!D80</f>
        <v>0</v>
      </c>
      <c r="B38" s="151">
        <f t="shared" si="5"/>
        <v>0</v>
      </c>
      <c r="C38" s="151">
        <f t="shared" si="6"/>
        <v>0</v>
      </c>
      <c r="D38" s="151">
        <f t="shared" si="3"/>
        <v>0</v>
      </c>
      <c r="E38" s="151"/>
      <c r="F38" s="151">
        <f t="shared" si="1"/>
        <v>0</v>
      </c>
      <c r="G38" s="159">
        <f t="shared" si="4"/>
        <v>0</v>
      </c>
    </row>
    <row r="39" spans="1:7" x14ac:dyDescent="0.25">
      <c r="A39" s="158">
        <f>'Winter Support Grant'!D81</f>
        <v>0</v>
      </c>
      <c r="B39" s="151">
        <f t="shared" si="5"/>
        <v>0</v>
      </c>
      <c r="C39" s="151">
        <f t="shared" si="6"/>
        <v>0</v>
      </c>
      <c r="D39" s="151">
        <f t="shared" si="3"/>
        <v>0</v>
      </c>
      <c r="E39" s="151"/>
      <c r="F39" s="151">
        <f t="shared" si="1"/>
        <v>0</v>
      </c>
      <c r="G39" s="159">
        <f t="shared" si="4"/>
        <v>0</v>
      </c>
    </row>
    <row r="40" spans="1:7" x14ac:dyDescent="0.25">
      <c r="A40" s="158">
        <f>'Winter Support Grant'!D82</f>
        <v>0</v>
      </c>
      <c r="B40" s="151">
        <f t="shared" si="5"/>
        <v>0</v>
      </c>
      <c r="C40" s="151">
        <f t="shared" si="6"/>
        <v>0</v>
      </c>
      <c r="D40" s="151">
        <f t="shared" si="3"/>
        <v>0</v>
      </c>
      <c r="E40" s="151"/>
      <c r="F40" s="151">
        <f t="shared" si="1"/>
        <v>0</v>
      </c>
      <c r="G40" s="159">
        <f t="shared" si="4"/>
        <v>0</v>
      </c>
    </row>
    <row r="41" spans="1:7" ht="15.75" thickBot="1" x14ac:dyDescent="0.3">
      <c r="A41" s="163">
        <f>'Winter Support Grant'!D83</f>
        <v>0</v>
      </c>
      <c r="B41" s="154">
        <f t="shared" si="5"/>
        <v>0</v>
      </c>
      <c r="C41" s="154">
        <f t="shared" si="6"/>
        <v>0</v>
      </c>
      <c r="D41" s="154">
        <f t="shared" si="3"/>
        <v>0</v>
      </c>
      <c r="E41" s="154"/>
      <c r="F41" s="154">
        <f t="shared" si="1"/>
        <v>0</v>
      </c>
      <c r="G41" s="164">
        <f t="shared" si="4"/>
        <v>0</v>
      </c>
    </row>
    <row r="43" spans="1:7" x14ac:dyDescent="0.25">
      <c r="C43" s="149" t="s">
        <v>65</v>
      </c>
      <c r="D43" s="149">
        <f>SUM(D26:D33)</f>
        <v>0</v>
      </c>
      <c r="F43" t="s">
        <v>68</v>
      </c>
      <c r="G43" s="149">
        <f>SUM(G26:G41)</f>
        <v>0</v>
      </c>
    </row>
    <row r="44" spans="1:7" x14ac:dyDescent="0.25">
      <c r="C44" s="149" t="s">
        <v>66</v>
      </c>
      <c r="D44" s="149">
        <f>SUM(D34:D41)</f>
        <v>0</v>
      </c>
    </row>
    <row r="45" spans="1:7" x14ac:dyDescent="0.25">
      <c r="B45"/>
      <c r="C45"/>
      <c r="D45"/>
    </row>
    <row r="46" spans="1:7" x14ac:dyDescent="0.25">
      <c r="B46"/>
      <c r="C46"/>
      <c r="D46"/>
    </row>
    <row r="47" spans="1:7" x14ac:dyDescent="0.25">
      <c r="B47"/>
      <c r="C47"/>
      <c r="D47"/>
    </row>
    <row r="48" spans="1:7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Winter Support Grant</vt:lpstr>
      <vt:lpstr>drop down</vt:lpstr>
      <vt:lpstr>'Winter Support Grant'!_Hlk181189817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Reader</dc:creator>
  <cp:lastModifiedBy>Alex Reader</cp:lastModifiedBy>
  <cp:lastPrinted>2025-06-23T08:41:16Z</cp:lastPrinted>
  <dcterms:created xsi:type="dcterms:W3CDTF">2025-06-19T13:24:35Z</dcterms:created>
  <dcterms:modified xsi:type="dcterms:W3CDTF">2025-08-27T13:33:42Z</dcterms:modified>
</cp:coreProperties>
</file>